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EsteLivro"/>
  <bookViews>
    <workbookView xWindow="0" yWindow="0" windowWidth="19410" windowHeight="11010" tabRatio="897" firstSheet="13" activeTab="15"/>
  </bookViews>
  <sheets>
    <sheet name="Home" sheetId="44" r:id="rId1"/>
    <sheet name="0. Ajuda" sheetId="8" r:id="rId2"/>
    <sheet name="1. Identificação Ben. Oper." sheetId="3" r:id="rId3"/>
    <sheet name="2. Medidas a) i)" sheetId="22" r:id="rId4"/>
    <sheet name="3. Medidas a) ii)" sheetId="20" r:id="rId5"/>
    <sheet name="4. Medidas a).iii) Sistemas" sheetId="21" r:id="rId6"/>
    <sheet name="5. Medidas a).iii) Iluminação" sheetId="23" r:id="rId7"/>
    <sheet name="6. Medidas a) iv)" sheetId="24" r:id="rId8"/>
    <sheet name="7. Medidas b) i)" sheetId="25" r:id="rId9"/>
    <sheet name="8. Medidas b) ii)" sheetId="26" r:id="rId10"/>
    <sheet name="9. Medidas d)" sheetId="18" r:id="rId11"/>
    <sheet name="10. Outras Despesas art. 7º" sheetId="30" r:id="rId12"/>
    <sheet name="R.1. Economias Energia" sheetId="45" r:id="rId13"/>
    <sheet name="R.2. Apoio Reembol." sheetId="5" r:id="rId14"/>
    <sheet name="R.3. Apoio Não Reemb. " sheetId="40" r:id="rId15"/>
    <sheet name="R.4. Mérito Projeto Edifício" sheetId="46" r:id="rId16"/>
    <sheet name="R.5. Indicadores" sheetId="35" r:id="rId17"/>
    <sheet name="AP.1. Valores-Padrão" sheetId="29" r:id="rId18"/>
    <sheet name="AP.2. Fatores de conversão" sheetId="19" r:id="rId19"/>
    <sheet name="Aviso MP_Tip a)" sheetId="47" r:id="rId20"/>
  </sheets>
  <definedNames>
    <definedName name="_xlnm.Print_Area" localSheetId="1">'0. Ajuda'!$B$4:$K$103</definedName>
    <definedName name="_xlnm.Print_Area" localSheetId="2">'1. Identificação Ben. Oper.'!$B$5:$I$80</definedName>
    <definedName name="_xlnm.Print_Area" localSheetId="11">'10. Outras Despesas art. 7º'!$B$4:$M$41</definedName>
    <definedName name="_xlnm.Print_Area" localSheetId="3">'2. Medidas a) i)'!$B$4:$AV$74</definedName>
    <definedName name="_xlnm.Print_Area" localSheetId="4">'3. Medidas a) ii)'!$B$4:$AV$73</definedName>
    <definedName name="_xlnm.Print_Area" localSheetId="5">'4. Medidas a).iii) Sistemas'!$B$4:$AW$60</definedName>
    <definedName name="_xlnm.Print_Area" localSheetId="6">'5. Medidas a).iii) Iluminação'!$B$4:$AY$206</definedName>
    <definedName name="_xlnm.Print_Area" localSheetId="7">'6. Medidas a) iv)'!$B$4:$AU$60</definedName>
    <definedName name="_xlnm.Print_Area" localSheetId="8">'7. Medidas b) i)'!$B$4:$AW$59</definedName>
    <definedName name="_xlnm.Print_Area" localSheetId="9">'8. Medidas b) ii)'!$B$4:$AV$61</definedName>
    <definedName name="_xlnm.Print_Area" localSheetId="10">'9. Medidas d)'!$B$4:$X$33</definedName>
    <definedName name="_xlnm.Print_Area" localSheetId="17">'AP.1. Valores-Padrão'!$C$7:$G$26</definedName>
    <definedName name="_xlnm.Print_Area" localSheetId="18">'AP.2. Fatores de conversão'!$A$1:$K$16</definedName>
    <definedName name="_xlnm.Print_Area" localSheetId="19">'Aviso MP_Tip a)'!$A$1:$K$20</definedName>
    <definedName name="_xlnm.Print_Area" localSheetId="13">'R.2. Apoio Reembol.'!$A$2:$AD$87</definedName>
    <definedName name="_xlnm.Print_Area" localSheetId="14">'R.3. Apoio Não Reemb. '!$A$3:$AD$85</definedName>
    <definedName name="_xlnm.Print_Area" localSheetId="15">'R.4. Mérito Projeto Edifício'!$B$2:$L$28</definedName>
    <definedName name="_xlnm.Print_Area" localSheetId="16">'R.5. Indicadores'!$B$8:$L$33</definedName>
    <definedName name="_xlnm.Print_Titles" localSheetId="19">'Aviso MP_Tip a)'!$1:$14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45" l="1"/>
  <c r="H9" i="45" s="1"/>
  <c r="F8" i="46"/>
  <c r="G8" i="46" l="1"/>
  <c r="C22" i="46" s="1"/>
  <c r="F17" i="46"/>
  <c r="C25" i="46" s="1"/>
  <c r="E17" i="46"/>
  <c r="E8" i="46"/>
  <c r="F5" i="46"/>
  <c r="E5" i="46"/>
  <c r="E2" i="46"/>
  <c r="B17" i="46"/>
  <c r="C13" i="46"/>
  <c r="C12" i="46"/>
  <c r="C10" i="46"/>
  <c r="C8" i="46"/>
  <c r="C7" i="46"/>
  <c r="C6" i="46"/>
  <c r="C5" i="46"/>
  <c r="C4" i="46"/>
  <c r="C3" i="46"/>
  <c r="C2" i="46"/>
  <c r="C11" i="46"/>
  <c r="F21" i="47"/>
  <c r="C24" i="46"/>
  <c r="E11" i="46"/>
  <c r="F11" i="46"/>
  <c r="G11" i="46" l="1"/>
  <c r="C23" i="46" s="1"/>
  <c r="G5" i="46"/>
  <c r="C21" i="46" s="1"/>
  <c r="C27" i="46" s="1"/>
  <c r="E20" i="35"/>
  <c r="E21" i="35"/>
  <c r="E46" i="40" l="1"/>
  <c r="K41" i="21" l="1"/>
  <c r="L41" i="21"/>
  <c r="M41" i="21"/>
  <c r="N41" i="21"/>
  <c r="O41" i="21"/>
  <c r="P41" i="21"/>
  <c r="Q41" i="21"/>
  <c r="R41" i="21"/>
  <c r="S41" i="21"/>
  <c r="T41" i="21"/>
  <c r="U41" i="21"/>
  <c r="V41" i="21"/>
  <c r="W41" i="21"/>
  <c r="X41" i="21"/>
  <c r="Y41" i="21"/>
  <c r="Z41" i="21"/>
  <c r="AA41" i="21"/>
  <c r="AB41" i="21"/>
  <c r="AC41" i="21"/>
  <c r="AD41" i="21"/>
  <c r="AE41" i="21"/>
  <c r="AF41" i="21"/>
  <c r="AG41" i="21"/>
  <c r="AH41" i="21"/>
  <c r="J41" i="21"/>
  <c r="K40" i="21"/>
  <c r="L40" i="21"/>
  <c r="M40" i="21"/>
  <c r="N40" i="21"/>
  <c r="O40" i="21"/>
  <c r="P40" i="21"/>
  <c r="Q40" i="21"/>
  <c r="R40" i="21"/>
  <c r="S40" i="21"/>
  <c r="T40" i="21"/>
  <c r="U40" i="21"/>
  <c r="V40" i="21"/>
  <c r="W40" i="21"/>
  <c r="X40" i="21"/>
  <c r="Y40" i="21"/>
  <c r="Z40" i="21"/>
  <c r="AA40" i="21"/>
  <c r="AB40" i="21"/>
  <c r="AC40" i="21"/>
  <c r="AD40" i="21"/>
  <c r="AE40" i="21"/>
  <c r="AF40" i="21"/>
  <c r="AG40" i="21"/>
  <c r="AH40" i="21"/>
  <c r="J40" i="21"/>
  <c r="I8" i="19"/>
  <c r="F24" i="18" l="1"/>
  <c r="F22" i="18"/>
  <c r="D28" i="45" l="1"/>
  <c r="D27" i="22"/>
  <c r="Z35" i="20" l="1"/>
  <c r="AD35" i="20"/>
  <c r="Y35" i="20"/>
  <c r="F28" i="45" l="1"/>
  <c r="F37" i="40" l="1"/>
  <c r="I15" i="23" l="1"/>
  <c r="Q159" i="23"/>
  <c r="R159" i="23"/>
  <c r="Q160" i="23"/>
  <c r="R160" i="23"/>
  <c r="S160" i="23"/>
  <c r="Q161" i="23"/>
  <c r="R161" i="23"/>
  <c r="S161" i="23"/>
  <c r="Q162" i="23"/>
  <c r="S162" i="23" s="1"/>
  <c r="R162" i="23"/>
  <c r="Q163" i="23"/>
  <c r="S163" i="23" s="1"/>
  <c r="R163" i="23"/>
  <c r="Q164" i="23"/>
  <c r="R164" i="23"/>
  <c r="S164" i="23"/>
  <c r="Q165" i="23"/>
  <c r="R165" i="23"/>
  <c r="S165" i="23"/>
  <c r="Q166" i="23"/>
  <c r="S166" i="23" s="1"/>
  <c r="R166" i="23"/>
  <c r="Q167" i="23"/>
  <c r="R167" i="23"/>
  <c r="Q168" i="23"/>
  <c r="R168" i="23"/>
  <c r="S168" i="23"/>
  <c r="Q169" i="23"/>
  <c r="R169" i="23"/>
  <c r="S169" i="23"/>
  <c r="Q170" i="23"/>
  <c r="S170" i="23" s="1"/>
  <c r="R170" i="23"/>
  <c r="Q171" i="23"/>
  <c r="S171" i="23" s="1"/>
  <c r="R171" i="23"/>
  <c r="Q172" i="23"/>
  <c r="R172" i="23"/>
  <c r="S172" i="23"/>
  <c r="Q173" i="23"/>
  <c r="R173" i="23"/>
  <c r="S173" i="23"/>
  <c r="Q174" i="23"/>
  <c r="S174" i="23" s="1"/>
  <c r="R174" i="23"/>
  <c r="Q175" i="23"/>
  <c r="R175" i="23"/>
  <c r="Q176" i="23"/>
  <c r="R176" i="23"/>
  <c r="S176" i="23"/>
  <c r="Q177" i="23"/>
  <c r="R177" i="23"/>
  <c r="S177" i="23"/>
  <c r="Q178" i="23"/>
  <c r="S178" i="23" s="1"/>
  <c r="R178" i="23"/>
  <c r="R179" i="23"/>
  <c r="N159" i="23"/>
  <c r="N160" i="23"/>
  <c r="N161" i="23"/>
  <c r="N162" i="23"/>
  <c r="N163" i="23"/>
  <c r="N164" i="23"/>
  <c r="N165" i="23"/>
  <c r="N166" i="23"/>
  <c r="N167" i="23"/>
  <c r="N168" i="23"/>
  <c r="N169" i="23"/>
  <c r="N170" i="23"/>
  <c r="N171" i="23"/>
  <c r="N172" i="23"/>
  <c r="N173" i="23"/>
  <c r="N174" i="23"/>
  <c r="N175" i="23"/>
  <c r="N176" i="23"/>
  <c r="N177" i="23"/>
  <c r="N178" i="23"/>
  <c r="M179" i="23"/>
  <c r="I17" i="23" s="1"/>
  <c r="L179" i="23"/>
  <c r="J159" i="23"/>
  <c r="J160" i="23"/>
  <c r="J161" i="23"/>
  <c r="J162" i="23"/>
  <c r="J163" i="23"/>
  <c r="J164" i="23"/>
  <c r="J165" i="23"/>
  <c r="J166" i="23"/>
  <c r="J167" i="23"/>
  <c r="J168" i="23"/>
  <c r="J169" i="23"/>
  <c r="J170" i="23"/>
  <c r="J171" i="23"/>
  <c r="J172" i="23"/>
  <c r="J173" i="23"/>
  <c r="J174" i="23"/>
  <c r="J175" i="23"/>
  <c r="J176" i="23"/>
  <c r="J177" i="23"/>
  <c r="J178" i="23"/>
  <c r="I179" i="23"/>
  <c r="H179" i="23"/>
  <c r="G179" i="23"/>
  <c r="C155" i="23"/>
  <c r="Q133" i="23"/>
  <c r="R133" i="23"/>
  <c r="S133" i="23"/>
  <c r="Q134" i="23"/>
  <c r="R134" i="23"/>
  <c r="S134" i="23"/>
  <c r="Q135" i="23"/>
  <c r="S135" i="23" s="1"/>
  <c r="R135" i="23"/>
  <c r="Q136" i="23"/>
  <c r="R136" i="23"/>
  <c r="Q137" i="23"/>
  <c r="R137" i="23"/>
  <c r="S137" i="23"/>
  <c r="Q138" i="23"/>
  <c r="R138" i="23"/>
  <c r="S138" i="23"/>
  <c r="Q139" i="23"/>
  <c r="S139" i="23" s="1"/>
  <c r="R139" i="23"/>
  <c r="Q140" i="23"/>
  <c r="R140" i="23"/>
  <c r="Q141" i="23"/>
  <c r="R141" i="23"/>
  <c r="S141" i="23"/>
  <c r="Q142" i="23"/>
  <c r="R142" i="23"/>
  <c r="S142" i="23"/>
  <c r="Q143" i="23"/>
  <c r="S143" i="23" s="1"/>
  <c r="R143" i="23"/>
  <c r="Q144" i="23"/>
  <c r="R144" i="23"/>
  <c r="Q145" i="23"/>
  <c r="R145" i="23"/>
  <c r="S145" i="23"/>
  <c r="Q146" i="23"/>
  <c r="R146" i="23"/>
  <c r="S146" i="23"/>
  <c r="Q147" i="23"/>
  <c r="S147" i="23" s="1"/>
  <c r="R147" i="23"/>
  <c r="Q148" i="23"/>
  <c r="R148" i="23"/>
  <c r="Q149" i="23"/>
  <c r="R149" i="23"/>
  <c r="S149" i="23"/>
  <c r="Q150" i="23"/>
  <c r="R150" i="23"/>
  <c r="S150" i="23"/>
  <c r="Q151" i="23"/>
  <c r="S151" i="23" s="1"/>
  <c r="R151" i="23"/>
  <c r="Q152" i="23"/>
  <c r="R152" i="23"/>
  <c r="N133" i="23"/>
  <c r="N134" i="23"/>
  <c r="N135" i="23"/>
  <c r="N153" i="23" s="1"/>
  <c r="H16" i="23" s="1"/>
  <c r="N136" i="23"/>
  <c r="N137" i="23"/>
  <c r="N138" i="23"/>
  <c r="N139" i="23"/>
  <c r="N140" i="23"/>
  <c r="N141" i="23"/>
  <c r="N142" i="23"/>
  <c r="N143" i="23"/>
  <c r="N144" i="23"/>
  <c r="N145" i="23"/>
  <c r="N146" i="23"/>
  <c r="N147" i="23"/>
  <c r="N148" i="23"/>
  <c r="N149" i="23"/>
  <c r="N150" i="23"/>
  <c r="N151" i="23"/>
  <c r="N152" i="23"/>
  <c r="M153" i="23"/>
  <c r="I16" i="23" s="1"/>
  <c r="L153" i="23"/>
  <c r="J133" i="23"/>
  <c r="J134" i="23"/>
  <c r="J135" i="23"/>
  <c r="J136" i="23"/>
  <c r="J137" i="23"/>
  <c r="J138" i="23"/>
  <c r="J139" i="23"/>
  <c r="J140" i="23"/>
  <c r="J141" i="23"/>
  <c r="J142" i="23"/>
  <c r="J143" i="23"/>
  <c r="J144" i="23"/>
  <c r="J145" i="23"/>
  <c r="J146" i="23"/>
  <c r="J147" i="23"/>
  <c r="J148" i="23"/>
  <c r="J149" i="23"/>
  <c r="J150" i="23"/>
  <c r="J151" i="23"/>
  <c r="J152" i="23"/>
  <c r="J153" i="23"/>
  <c r="G16" i="23" s="1"/>
  <c r="I153" i="23"/>
  <c r="H153" i="23"/>
  <c r="G153" i="23"/>
  <c r="C129" i="23"/>
  <c r="Q107" i="23"/>
  <c r="R107" i="23"/>
  <c r="S107" i="23"/>
  <c r="Q108" i="23"/>
  <c r="R108" i="23"/>
  <c r="Q109" i="23"/>
  <c r="R109" i="23"/>
  <c r="Q110" i="23"/>
  <c r="R110" i="23"/>
  <c r="S110" i="23"/>
  <c r="Q111" i="23"/>
  <c r="R111" i="23"/>
  <c r="S111" i="23"/>
  <c r="Q112" i="23"/>
  <c r="S112" i="23" s="1"/>
  <c r="R112" i="23"/>
  <c r="Q113" i="23"/>
  <c r="S113" i="23" s="1"/>
  <c r="R113" i="23"/>
  <c r="Q114" i="23"/>
  <c r="R114" i="23"/>
  <c r="S114" i="23"/>
  <c r="Q115" i="23"/>
  <c r="R115" i="23"/>
  <c r="S115" i="23"/>
  <c r="Q116" i="23"/>
  <c r="S116" i="23" s="1"/>
  <c r="R116" i="23"/>
  <c r="Q117" i="23"/>
  <c r="R117" i="23"/>
  <c r="Q118" i="23"/>
  <c r="R118" i="23"/>
  <c r="S118" i="23"/>
  <c r="Q119" i="23"/>
  <c r="R119" i="23"/>
  <c r="S119" i="23"/>
  <c r="Q120" i="23"/>
  <c r="S120" i="23" s="1"/>
  <c r="R120" i="23"/>
  <c r="Q121" i="23"/>
  <c r="S121" i="23" s="1"/>
  <c r="R121" i="23"/>
  <c r="Q122" i="23"/>
  <c r="R122" i="23"/>
  <c r="S122" i="23"/>
  <c r="Q123" i="23"/>
  <c r="R123" i="23"/>
  <c r="S123" i="23"/>
  <c r="Q124" i="23"/>
  <c r="S124" i="23" s="1"/>
  <c r="R124" i="23"/>
  <c r="Q125" i="23"/>
  <c r="R125" i="23"/>
  <c r="Q126" i="23"/>
  <c r="R126" i="23"/>
  <c r="S126" i="23"/>
  <c r="N107" i="23"/>
  <c r="N108" i="23"/>
  <c r="N109" i="23"/>
  <c r="N110" i="23"/>
  <c r="N111" i="23"/>
  <c r="N112" i="23"/>
  <c r="N113" i="23"/>
  <c r="N114" i="23"/>
  <c r="N115" i="23"/>
  <c r="N116" i="23"/>
  <c r="N117" i="23"/>
  <c r="N118" i="23"/>
  <c r="N119" i="23"/>
  <c r="N120" i="23"/>
  <c r="N121" i="23"/>
  <c r="N122" i="23"/>
  <c r="N123" i="23"/>
  <c r="N124" i="23"/>
  <c r="N125" i="23"/>
  <c r="N126" i="23"/>
  <c r="N127" i="23"/>
  <c r="H15" i="23" s="1"/>
  <c r="M127" i="23"/>
  <c r="L127" i="23"/>
  <c r="J107" i="23"/>
  <c r="J108" i="23"/>
  <c r="J109" i="23"/>
  <c r="J110" i="23"/>
  <c r="J111" i="23"/>
  <c r="J112" i="23"/>
  <c r="J113" i="23"/>
  <c r="J114" i="23"/>
  <c r="J115" i="23"/>
  <c r="J116" i="23"/>
  <c r="J117" i="23"/>
  <c r="J118" i="23"/>
  <c r="J119" i="23"/>
  <c r="J120" i="23"/>
  <c r="J121" i="23"/>
  <c r="J122" i="23"/>
  <c r="J123" i="23"/>
  <c r="J124" i="23"/>
  <c r="J125" i="23"/>
  <c r="J126" i="23"/>
  <c r="I127" i="23"/>
  <c r="H127" i="23"/>
  <c r="G127" i="23"/>
  <c r="C103" i="23"/>
  <c r="Q81" i="23"/>
  <c r="R81" i="23"/>
  <c r="Q82" i="23"/>
  <c r="S82" i="23" s="1"/>
  <c r="R82" i="23"/>
  <c r="Q83" i="23"/>
  <c r="R83" i="23"/>
  <c r="S83" i="23"/>
  <c r="Q84" i="23"/>
  <c r="R84" i="23"/>
  <c r="S84" i="23"/>
  <c r="Q85" i="23"/>
  <c r="S85" i="23" s="1"/>
  <c r="R85" i="23"/>
  <c r="Q86" i="23"/>
  <c r="R86" i="23"/>
  <c r="Q87" i="23"/>
  <c r="R87" i="23"/>
  <c r="S87" i="23"/>
  <c r="Q88" i="23"/>
  <c r="R88" i="23"/>
  <c r="S88" i="23"/>
  <c r="Q89" i="23"/>
  <c r="S89" i="23" s="1"/>
  <c r="R89" i="23"/>
  <c r="Q90" i="23"/>
  <c r="S90" i="23" s="1"/>
  <c r="R90" i="23"/>
  <c r="Q91" i="23"/>
  <c r="R91" i="23"/>
  <c r="S91" i="23"/>
  <c r="Q92" i="23"/>
  <c r="R92" i="23"/>
  <c r="S92" i="23"/>
  <c r="Q93" i="23"/>
  <c r="S93" i="23" s="1"/>
  <c r="R93" i="23"/>
  <c r="Q94" i="23"/>
  <c r="R94" i="23"/>
  <c r="Q95" i="23"/>
  <c r="R95" i="23"/>
  <c r="S95" i="23"/>
  <c r="Q96" i="23"/>
  <c r="R96" i="23"/>
  <c r="S96" i="23"/>
  <c r="Q97" i="23"/>
  <c r="S97" i="23" s="1"/>
  <c r="R97" i="23"/>
  <c r="Q98" i="23"/>
  <c r="S98" i="23" s="1"/>
  <c r="R98" i="23"/>
  <c r="Q99" i="23"/>
  <c r="R99" i="23"/>
  <c r="S99" i="23"/>
  <c r="Q100" i="23"/>
  <c r="R100" i="23"/>
  <c r="S100" i="23"/>
  <c r="N81" i="23"/>
  <c r="N82" i="23"/>
  <c r="N101" i="23" s="1"/>
  <c r="H14" i="23" s="1"/>
  <c r="N83" i="23"/>
  <c r="N84" i="23"/>
  <c r="N85" i="23"/>
  <c r="N86" i="23"/>
  <c r="N87" i="23"/>
  <c r="N88" i="23"/>
  <c r="N89" i="23"/>
  <c r="N90" i="23"/>
  <c r="N91" i="23"/>
  <c r="N92" i="23"/>
  <c r="N93" i="23"/>
  <c r="N94" i="23"/>
  <c r="N95" i="23"/>
  <c r="N96" i="23"/>
  <c r="N97" i="23"/>
  <c r="N98" i="23"/>
  <c r="N99" i="23"/>
  <c r="N100" i="23"/>
  <c r="M101" i="23"/>
  <c r="I14" i="23" s="1"/>
  <c r="I18" i="23" s="1"/>
  <c r="L101" i="23"/>
  <c r="J81" i="23"/>
  <c r="J82" i="23"/>
  <c r="J83" i="23"/>
  <c r="J84" i="23"/>
  <c r="J85" i="23"/>
  <c r="J86" i="23"/>
  <c r="J87" i="23"/>
  <c r="J88" i="23"/>
  <c r="J89" i="23"/>
  <c r="J90" i="23"/>
  <c r="J91" i="23"/>
  <c r="J92" i="23"/>
  <c r="J93" i="23"/>
  <c r="J94" i="23"/>
  <c r="J95" i="23"/>
  <c r="J96" i="23"/>
  <c r="J97" i="23"/>
  <c r="J98" i="23"/>
  <c r="J99" i="23"/>
  <c r="J100" i="23"/>
  <c r="I101" i="23"/>
  <c r="H101" i="23"/>
  <c r="G101" i="23"/>
  <c r="C77" i="23"/>
  <c r="Q55" i="23"/>
  <c r="R55" i="23"/>
  <c r="Q56" i="23"/>
  <c r="R56" i="23"/>
  <c r="S56" i="23"/>
  <c r="Q57" i="23"/>
  <c r="R57" i="23"/>
  <c r="S57" i="23"/>
  <c r="Q58" i="23"/>
  <c r="S58" i="23" s="1"/>
  <c r="R58" i="23"/>
  <c r="Q59" i="23"/>
  <c r="R59" i="23"/>
  <c r="Q60" i="23"/>
  <c r="R60" i="23"/>
  <c r="S60" i="23"/>
  <c r="Q61" i="23"/>
  <c r="R61" i="23"/>
  <c r="S61" i="23"/>
  <c r="Q62" i="23"/>
  <c r="S62" i="23" s="1"/>
  <c r="R62" i="23"/>
  <c r="Q63" i="23"/>
  <c r="R63" i="23"/>
  <c r="Q64" i="23"/>
  <c r="S64" i="23" s="1"/>
  <c r="R64" i="23"/>
  <c r="Q65" i="23"/>
  <c r="R65" i="23"/>
  <c r="S65" i="23" s="1"/>
  <c r="Q66" i="23"/>
  <c r="R66" i="23"/>
  <c r="S66" i="23"/>
  <c r="Q67" i="23"/>
  <c r="S67" i="23" s="1"/>
  <c r="R67" i="23"/>
  <c r="Q68" i="23"/>
  <c r="R68" i="23"/>
  <c r="Q69" i="23"/>
  <c r="R69" i="23"/>
  <c r="S69" i="23"/>
  <c r="Q70" i="23"/>
  <c r="R70" i="23"/>
  <c r="S70" i="23"/>
  <c r="Q71" i="23"/>
  <c r="S71" i="23" s="1"/>
  <c r="R71" i="23"/>
  <c r="Q72" i="23"/>
  <c r="R72" i="23"/>
  <c r="S72" i="23"/>
  <c r="Q73" i="23"/>
  <c r="R73" i="23"/>
  <c r="S73" i="23"/>
  <c r="Q74" i="23"/>
  <c r="S74" i="23" s="1"/>
  <c r="R74" i="23"/>
  <c r="R75" i="23"/>
  <c r="N55" i="23"/>
  <c r="N56" i="23"/>
  <c r="N57" i="23"/>
  <c r="N75" i="23" s="1"/>
  <c r="H13" i="23" s="1"/>
  <c r="N58" i="23"/>
  <c r="N59" i="23"/>
  <c r="N60" i="23"/>
  <c r="N61" i="23"/>
  <c r="N62" i="23"/>
  <c r="N63" i="23"/>
  <c r="N64" i="23"/>
  <c r="N65" i="23"/>
  <c r="N66" i="23"/>
  <c r="N67" i="23"/>
  <c r="N68" i="23"/>
  <c r="N69" i="23"/>
  <c r="N70" i="23"/>
  <c r="N71" i="23"/>
  <c r="N72" i="23"/>
  <c r="N73" i="23"/>
  <c r="N74" i="23"/>
  <c r="M75" i="23"/>
  <c r="I13" i="23" s="1"/>
  <c r="L75" i="23"/>
  <c r="J55" i="23"/>
  <c r="J56" i="23"/>
  <c r="J57" i="23"/>
  <c r="J58" i="23"/>
  <c r="J59" i="23"/>
  <c r="J60" i="23"/>
  <c r="J61" i="23"/>
  <c r="J62" i="23"/>
  <c r="J63" i="23"/>
  <c r="J64" i="23"/>
  <c r="J65" i="23"/>
  <c r="J66" i="23"/>
  <c r="J67" i="23"/>
  <c r="J68" i="23"/>
  <c r="J69" i="23"/>
  <c r="J70" i="23"/>
  <c r="J71" i="23"/>
  <c r="J72" i="23"/>
  <c r="J73" i="23"/>
  <c r="J74" i="23"/>
  <c r="I75" i="23"/>
  <c r="H75" i="23"/>
  <c r="G75" i="23"/>
  <c r="C51" i="23"/>
  <c r="Q29" i="23"/>
  <c r="R29" i="23"/>
  <c r="Q30" i="23"/>
  <c r="R30" i="23"/>
  <c r="S30" i="23" s="1"/>
  <c r="Q31" i="23"/>
  <c r="R31" i="23"/>
  <c r="S31" i="23"/>
  <c r="Q32" i="23"/>
  <c r="S32" i="23" s="1"/>
  <c r="R32" i="23"/>
  <c r="Q33" i="23"/>
  <c r="S33" i="23" s="1"/>
  <c r="R33" i="23"/>
  <c r="Q34" i="23"/>
  <c r="R34" i="23"/>
  <c r="S34" i="23"/>
  <c r="Q35" i="23"/>
  <c r="R35" i="23"/>
  <c r="S35" i="23"/>
  <c r="Q36" i="23"/>
  <c r="S36" i="23" s="1"/>
  <c r="R36" i="23"/>
  <c r="Q37" i="23"/>
  <c r="R37" i="23"/>
  <c r="S37" i="23"/>
  <c r="Q38" i="23"/>
  <c r="R38" i="23"/>
  <c r="S38" i="23"/>
  <c r="Q39" i="23"/>
  <c r="S39" i="23" s="1"/>
  <c r="R39" i="23"/>
  <c r="Q40" i="23"/>
  <c r="R40" i="23"/>
  <c r="Q41" i="23"/>
  <c r="R41" i="23"/>
  <c r="S41" i="23"/>
  <c r="Q42" i="23"/>
  <c r="R42" i="23"/>
  <c r="S42" i="23" s="1"/>
  <c r="Q43" i="23"/>
  <c r="S43" i="23" s="1"/>
  <c r="R43" i="23"/>
  <c r="Q44" i="23"/>
  <c r="R44" i="23"/>
  <c r="Q45" i="23"/>
  <c r="S45" i="23" s="1"/>
  <c r="R45" i="23"/>
  <c r="Q46" i="23"/>
  <c r="R46" i="23"/>
  <c r="Q47" i="23"/>
  <c r="R47" i="23"/>
  <c r="S47" i="23"/>
  <c r="Q48" i="23"/>
  <c r="S48" i="23" s="1"/>
  <c r="R48" i="23"/>
  <c r="N29" i="23"/>
  <c r="N30" i="23"/>
  <c r="N31" i="23"/>
  <c r="N32" i="23"/>
  <c r="N33" i="23"/>
  <c r="N34" i="23"/>
  <c r="N35" i="23"/>
  <c r="N36" i="23"/>
  <c r="N37" i="23"/>
  <c r="N38" i="23"/>
  <c r="N39" i="23"/>
  <c r="N40" i="23"/>
  <c r="N41" i="23"/>
  <c r="N42" i="23"/>
  <c r="N43" i="23"/>
  <c r="N44" i="23"/>
  <c r="N45" i="23"/>
  <c r="N46" i="23"/>
  <c r="N47" i="23"/>
  <c r="N48" i="23"/>
  <c r="M49" i="23"/>
  <c r="I12" i="23" s="1"/>
  <c r="L49" i="23"/>
  <c r="J29" i="23"/>
  <c r="J30" i="23"/>
  <c r="J31" i="23"/>
  <c r="J32" i="23"/>
  <c r="J33" i="23"/>
  <c r="J34" i="23"/>
  <c r="J35" i="23"/>
  <c r="J36" i="23"/>
  <c r="J37" i="23"/>
  <c r="J38" i="23"/>
  <c r="J39" i="23"/>
  <c r="J40" i="23"/>
  <c r="J41" i="23"/>
  <c r="J42" i="23"/>
  <c r="J43" i="23"/>
  <c r="J44" i="23"/>
  <c r="J45" i="23"/>
  <c r="J46" i="23"/>
  <c r="J47" i="23"/>
  <c r="J48" i="23"/>
  <c r="J49" i="23"/>
  <c r="G12" i="23" s="1"/>
  <c r="I49" i="23"/>
  <c r="H49" i="23"/>
  <c r="G49" i="23"/>
  <c r="C25" i="23"/>
  <c r="D32" i="20"/>
  <c r="G34" i="20"/>
  <c r="G33" i="20"/>
  <c r="G32" i="20"/>
  <c r="D29" i="20"/>
  <c r="G30" i="20" s="1"/>
  <c r="D26" i="20"/>
  <c r="G28" i="20" s="1"/>
  <c r="D33" i="22"/>
  <c r="G34" i="22" s="1"/>
  <c r="G35" i="22"/>
  <c r="D30" i="22"/>
  <c r="G31" i="22" s="1"/>
  <c r="G32" i="22"/>
  <c r="G30" i="22"/>
  <c r="G29" i="22"/>
  <c r="G28" i="22"/>
  <c r="G27" i="22"/>
  <c r="H24" i="18"/>
  <c r="I24" i="18" s="1"/>
  <c r="H22" i="18"/>
  <c r="I22" i="18" s="1"/>
  <c r="AB24" i="22"/>
  <c r="AB12" i="21"/>
  <c r="AB13" i="21"/>
  <c r="AB14" i="21"/>
  <c r="AB15" i="21"/>
  <c r="AB16" i="21"/>
  <c r="AB17" i="21"/>
  <c r="AB18" i="21"/>
  <c r="AB19" i="21"/>
  <c r="AB21" i="21"/>
  <c r="AB22" i="21"/>
  <c r="AB12" i="23"/>
  <c r="AB13" i="23"/>
  <c r="AB14" i="23"/>
  <c r="AB15" i="23"/>
  <c r="AB16" i="23"/>
  <c r="AB17" i="23"/>
  <c r="Z36" i="22"/>
  <c r="K10" i="21"/>
  <c r="K24" i="21" s="1"/>
  <c r="D15" i="45" s="1"/>
  <c r="L10" i="21"/>
  <c r="M10" i="21"/>
  <c r="A13" i="19"/>
  <c r="N10" i="21"/>
  <c r="N24" i="21" s="1"/>
  <c r="G15" i="45" s="1"/>
  <c r="O10" i="21"/>
  <c r="O24" i="21" s="1"/>
  <c r="H15" i="45" s="1"/>
  <c r="L23" i="21"/>
  <c r="E19" i="45" s="1"/>
  <c r="M23" i="21"/>
  <c r="F19" i="45" s="1"/>
  <c r="N23" i="21"/>
  <c r="G19" i="45" s="1"/>
  <c r="O23" i="21"/>
  <c r="H19" i="45" s="1"/>
  <c r="L24" i="21"/>
  <c r="E15" i="45" s="1"/>
  <c r="M24" i="21"/>
  <c r="F15" i="45" s="1"/>
  <c r="K36" i="22"/>
  <c r="E17" i="45"/>
  <c r="L36" i="22"/>
  <c r="F17" i="45" s="1"/>
  <c r="M36" i="22"/>
  <c r="G17" i="45"/>
  <c r="N36" i="22"/>
  <c r="H17" i="45" s="1"/>
  <c r="K35" i="20"/>
  <c r="E18" i="45"/>
  <c r="L35" i="20"/>
  <c r="F18" i="45" s="1"/>
  <c r="M35" i="20"/>
  <c r="G18" i="45"/>
  <c r="N35" i="20"/>
  <c r="H18" i="45" s="1"/>
  <c r="L18" i="23"/>
  <c r="E20" i="45"/>
  <c r="M18" i="23"/>
  <c r="F20" i="45" s="1"/>
  <c r="N18" i="23"/>
  <c r="G20" i="45" s="1"/>
  <c r="O18" i="23"/>
  <c r="H20" i="45" s="1"/>
  <c r="K22" i="24"/>
  <c r="E21" i="45"/>
  <c r="L22" i="24"/>
  <c r="F21" i="45" s="1"/>
  <c r="M22" i="24"/>
  <c r="G21" i="45"/>
  <c r="N22" i="24"/>
  <c r="H21" i="45" s="1"/>
  <c r="L22" i="25"/>
  <c r="E22" i="45" s="1"/>
  <c r="M22" i="25"/>
  <c r="F22" i="45"/>
  <c r="N22" i="25"/>
  <c r="G22" i="45" s="1"/>
  <c r="O22" i="25"/>
  <c r="H22" i="45"/>
  <c r="J22" i="24"/>
  <c r="D21" i="45" s="1"/>
  <c r="E28" i="45"/>
  <c r="G28" i="45"/>
  <c r="H28" i="45"/>
  <c r="E14" i="45"/>
  <c r="F14" i="45"/>
  <c r="G14" i="45"/>
  <c r="H14" i="45"/>
  <c r="D14" i="45"/>
  <c r="H19" i="30"/>
  <c r="H20" i="30"/>
  <c r="H21" i="30"/>
  <c r="H22" i="30"/>
  <c r="H23" i="30"/>
  <c r="H25" i="30"/>
  <c r="H26" i="30"/>
  <c r="H27" i="30"/>
  <c r="H28" i="30"/>
  <c r="H29" i="30"/>
  <c r="H31" i="30"/>
  <c r="H32" i="30"/>
  <c r="H33" i="30"/>
  <c r="H34" i="30"/>
  <c r="H35" i="30"/>
  <c r="H14" i="30"/>
  <c r="H15" i="30"/>
  <c r="H16" i="30"/>
  <c r="H17" i="30"/>
  <c r="H13" i="30"/>
  <c r="L26" i="18"/>
  <c r="L25" i="18"/>
  <c r="L27" i="18"/>
  <c r="N15" i="18"/>
  <c r="O15" i="18" s="1"/>
  <c r="L18" i="18"/>
  <c r="M18" i="18"/>
  <c r="L19" i="18"/>
  <c r="M19" i="18"/>
  <c r="L20" i="18"/>
  <c r="M20" i="18"/>
  <c r="O18" i="18"/>
  <c r="O19" i="18"/>
  <c r="O20" i="18"/>
  <c r="O17" i="18"/>
  <c r="AA13" i="26"/>
  <c r="AA14" i="26"/>
  <c r="AA15" i="26"/>
  <c r="AA16" i="26"/>
  <c r="AA17" i="26"/>
  <c r="AA18" i="26"/>
  <c r="AA20" i="26"/>
  <c r="AA21" i="26"/>
  <c r="AA22" i="26"/>
  <c r="AA12" i="26"/>
  <c r="AA23" i="26" s="1"/>
  <c r="E25" i="26" s="1"/>
  <c r="AB12" i="25"/>
  <c r="AB13" i="25"/>
  <c r="AB14" i="25"/>
  <c r="AB15" i="25"/>
  <c r="AB16" i="25"/>
  <c r="AB17" i="25"/>
  <c r="AB18" i="25"/>
  <c r="AB19" i="25"/>
  <c r="AB20" i="25"/>
  <c r="AB21" i="25"/>
  <c r="AA12" i="24"/>
  <c r="AA13" i="24"/>
  <c r="AA14" i="24"/>
  <c r="AA15" i="24"/>
  <c r="AA16" i="24"/>
  <c r="AA17" i="24"/>
  <c r="AA18" i="24"/>
  <c r="AA19" i="24"/>
  <c r="AA20" i="24"/>
  <c r="AA21" i="24"/>
  <c r="AB33" i="20"/>
  <c r="AB34" i="20"/>
  <c r="AB32" i="20"/>
  <c r="AB21" i="20"/>
  <c r="AB22" i="20"/>
  <c r="AB23" i="20"/>
  <c r="AB20" i="20"/>
  <c r="AC32" i="20"/>
  <c r="AC33" i="20"/>
  <c r="AC34" i="20"/>
  <c r="AF13" i="20"/>
  <c r="AF14" i="20"/>
  <c r="AF26" i="20"/>
  <c r="AF27" i="20"/>
  <c r="AF28" i="20"/>
  <c r="AF29" i="20"/>
  <c r="AF30" i="20"/>
  <c r="AF31" i="20"/>
  <c r="AF32" i="20"/>
  <c r="AF33" i="20"/>
  <c r="AF34" i="20"/>
  <c r="AF13" i="22"/>
  <c r="AF14" i="22"/>
  <c r="AF12" i="20"/>
  <c r="AC13" i="20"/>
  <c r="AC14" i="20"/>
  <c r="AB13" i="20"/>
  <c r="AB14" i="20"/>
  <c r="AB14" i="22"/>
  <c r="AC14" i="22"/>
  <c r="AF12" i="22"/>
  <c r="AB34" i="22"/>
  <c r="AB35" i="22"/>
  <c r="AB33" i="22"/>
  <c r="AB21" i="22"/>
  <c r="AB22" i="22"/>
  <c r="AC33" i="22"/>
  <c r="AC34" i="22"/>
  <c r="AC35" i="22"/>
  <c r="AF30" i="22"/>
  <c r="AF31" i="22"/>
  <c r="AF32" i="22"/>
  <c r="AF33" i="22"/>
  <c r="AF34" i="22"/>
  <c r="AF35" i="22"/>
  <c r="AF28" i="22"/>
  <c r="AF29" i="22"/>
  <c r="AF27" i="22"/>
  <c r="AA32" i="20"/>
  <c r="AA29" i="20"/>
  <c r="AA26" i="20"/>
  <c r="AA33" i="22"/>
  <c r="AA30" i="22"/>
  <c r="AA27" i="22"/>
  <c r="AB29" i="20"/>
  <c r="AC29" i="20"/>
  <c r="AB30" i="20"/>
  <c r="AC30" i="20"/>
  <c r="AB31" i="20"/>
  <c r="AC31" i="20"/>
  <c r="AE28" i="20"/>
  <c r="AB28" i="20" s="1"/>
  <c r="AC28" i="20" s="1"/>
  <c r="AE26" i="20"/>
  <c r="AE34" i="20"/>
  <c r="AE33" i="20"/>
  <c r="AE32" i="20"/>
  <c r="AE27" i="20"/>
  <c r="AE31" i="20"/>
  <c r="AE30" i="20"/>
  <c r="AE29" i="20"/>
  <c r="AE27" i="22"/>
  <c r="AE29" i="22"/>
  <c r="AB29" i="22" s="1"/>
  <c r="AC29" i="22" s="1"/>
  <c r="AE28" i="22"/>
  <c r="AA12" i="22"/>
  <c r="AD36" i="22"/>
  <c r="F38" i="5"/>
  <c r="F37" i="5"/>
  <c r="D12" i="35"/>
  <c r="D10" i="35"/>
  <c r="I8" i="35"/>
  <c r="D8" i="35"/>
  <c r="G15" i="3"/>
  <c r="F20" i="18"/>
  <c r="F19" i="18"/>
  <c r="F18" i="18"/>
  <c r="J18" i="18"/>
  <c r="F17" i="18"/>
  <c r="J17" i="18" s="1"/>
  <c r="F15" i="18"/>
  <c r="J15" i="18" s="1"/>
  <c r="J19" i="18"/>
  <c r="J20" i="18"/>
  <c r="I12" i="26"/>
  <c r="I13" i="26"/>
  <c r="I14" i="26"/>
  <c r="I15" i="26"/>
  <c r="I16" i="26"/>
  <c r="I17" i="26"/>
  <c r="I18" i="26"/>
  <c r="J13" i="25"/>
  <c r="J14" i="25"/>
  <c r="J15" i="25"/>
  <c r="J16" i="25"/>
  <c r="R35" i="25" s="1"/>
  <c r="J17" i="25"/>
  <c r="J18" i="25"/>
  <c r="J19" i="25"/>
  <c r="J20" i="25"/>
  <c r="AH39" i="25" s="1"/>
  <c r="J21" i="25"/>
  <c r="J12" i="25"/>
  <c r="AH31" i="25" s="1"/>
  <c r="J13" i="23"/>
  <c r="J14" i="23"/>
  <c r="J15" i="23"/>
  <c r="J16" i="23"/>
  <c r="J17" i="23"/>
  <c r="J12" i="23"/>
  <c r="AF39" i="25"/>
  <c r="O39" i="25"/>
  <c r="K35" i="25"/>
  <c r="U35" i="25"/>
  <c r="O38" i="25"/>
  <c r="W38" i="25"/>
  <c r="N38" i="25"/>
  <c r="T38" i="25"/>
  <c r="U38" i="25"/>
  <c r="Z38" i="25"/>
  <c r="V38" i="25"/>
  <c r="AG38" i="25"/>
  <c r="AC38" i="25"/>
  <c r="AH38" i="25"/>
  <c r="W34" i="25"/>
  <c r="AA34" i="25"/>
  <c r="P34" i="25"/>
  <c r="X34" i="25"/>
  <c r="U34" i="25"/>
  <c r="AC34" i="25"/>
  <c r="Q34" i="25"/>
  <c r="Y34" i="25"/>
  <c r="AH34" i="25"/>
  <c r="P37" i="25"/>
  <c r="X37" i="25"/>
  <c r="AF37" i="25"/>
  <c r="M37" i="25"/>
  <c r="AC37" i="25"/>
  <c r="AH37" i="25"/>
  <c r="N37" i="25"/>
  <c r="AD37" i="25"/>
  <c r="AI37" i="25"/>
  <c r="U37" i="25"/>
  <c r="AE37" i="25"/>
  <c r="Q37" i="25"/>
  <c r="V37" i="25"/>
  <c r="L33" i="25"/>
  <c r="P33" i="25"/>
  <c r="T33" i="25"/>
  <c r="AF33" i="25"/>
  <c r="M33" i="25"/>
  <c r="U33" i="25"/>
  <c r="AC33" i="25"/>
  <c r="N33" i="25"/>
  <c r="V33" i="25"/>
  <c r="W33" i="25"/>
  <c r="AE33" i="25"/>
  <c r="R33" i="25"/>
  <c r="AH33" i="25"/>
  <c r="K33" i="25"/>
  <c r="S33" i="25"/>
  <c r="AI33" i="25"/>
  <c r="M40" i="25"/>
  <c r="Q40" i="25"/>
  <c r="U40" i="25"/>
  <c r="Y40" i="25"/>
  <c r="AC40" i="25"/>
  <c r="AG40" i="25"/>
  <c r="L40" i="25"/>
  <c r="R40" i="25"/>
  <c r="W40" i="25"/>
  <c r="AB40" i="25"/>
  <c r="AH40" i="25"/>
  <c r="N40" i="25"/>
  <c r="S40" i="25"/>
  <c r="X40" i="25"/>
  <c r="AD40" i="25"/>
  <c r="AI40" i="25"/>
  <c r="O40" i="25"/>
  <c r="T40" i="25"/>
  <c r="Z40" i="25"/>
  <c r="AE40" i="25"/>
  <c r="K40" i="25"/>
  <c r="P40" i="25"/>
  <c r="V40" i="25"/>
  <c r="AA40" i="25"/>
  <c r="AF40" i="25"/>
  <c r="M36" i="25"/>
  <c r="Q36" i="25"/>
  <c r="U36" i="25"/>
  <c r="Y36" i="25"/>
  <c r="AC36" i="25"/>
  <c r="AG36" i="25"/>
  <c r="N36" i="25"/>
  <c r="R36" i="25"/>
  <c r="V36" i="25"/>
  <c r="Z36" i="25"/>
  <c r="K36" i="25"/>
  <c r="S36" i="25"/>
  <c r="AA36" i="25"/>
  <c r="AF36" i="25"/>
  <c r="L36" i="25"/>
  <c r="T36" i="25"/>
  <c r="AB36" i="25"/>
  <c r="AH36" i="25"/>
  <c r="O36" i="25"/>
  <c r="W36" i="25"/>
  <c r="AD36" i="25"/>
  <c r="AI36" i="25"/>
  <c r="P36" i="25"/>
  <c r="X36" i="25"/>
  <c r="AE36" i="25"/>
  <c r="M32" i="25"/>
  <c r="Q32" i="25"/>
  <c r="U32" i="25"/>
  <c r="Y32" i="25"/>
  <c r="AC32" i="25"/>
  <c r="AG32" i="25"/>
  <c r="N32" i="25"/>
  <c r="R32" i="25"/>
  <c r="V32" i="25"/>
  <c r="Z32" i="25"/>
  <c r="AD32" i="25"/>
  <c r="AH32" i="25"/>
  <c r="O32" i="25"/>
  <c r="W32" i="25"/>
  <c r="AE32" i="25"/>
  <c r="P32" i="25"/>
  <c r="X32" i="25"/>
  <c r="AF32" i="25"/>
  <c r="K32" i="25"/>
  <c r="S32" i="25"/>
  <c r="AA32" i="25"/>
  <c r="AI32" i="25"/>
  <c r="L32" i="25"/>
  <c r="T32" i="25"/>
  <c r="AB32" i="25"/>
  <c r="L10" i="23"/>
  <c r="M10" i="23"/>
  <c r="N10" i="23"/>
  <c r="O10" i="23"/>
  <c r="K10" i="23"/>
  <c r="J10" i="26"/>
  <c r="L10" i="25"/>
  <c r="M10" i="25"/>
  <c r="N10" i="25"/>
  <c r="O10" i="25"/>
  <c r="K10" i="25"/>
  <c r="K10" i="24"/>
  <c r="L10" i="24"/>
  <c r="M10" i="24"/>
  <c r="N10" i="24"/>
  <c r="J10" i="24"/>
  <c r="K10" i="20"/>
  <c r="L10" i="20"/>
  <c r="M10" i="20"/>
  <c r="N10" i="20"/>
  <c r="J10" i="20"/>
  <c r="K10" i="22"/>
  <c r="L10" i="22"/>
  <c r="M10" i="22"/>
  <c r="N10" i="22"/>
  <c r="J10" i="22"/>
  <c r="I18" i="22"/>
  <c r="I18" i="20"/>
  <c r="C32" i="20"/>
  <c r="C29" i="20"/>
  <c r="C26" i="20"/>
  <c r="H35" i="20"/>
  <c r="E34" i="35" s="1"/>
  <c r="AE31" i="22"/>
  <c r="AB31" i="22"/>
  <c r="AC31" i="22"/>
  <c r="AE34" i="22"/>
  <c r="AE35" i="22"/>
  <c r="AE33" i="22"/>
  <c r="AE32" i="22"/>
  <c r="AB32" i="22"/>
  <c r="AC32" i="22"/>
  <c r="AE30" i="22"/>
  <c r="AB30" i="22"/>
  <c r="AC30" i="22"/>
  <c r="AA13" i="22"/>
  <c r="AB13" i="22"/>
  <c r="AC13" i="22" s="1"/>
  <c r="AA14" i="22"/>
  <c r="C33" i="22"/>
  <c r="C30" i="22"/>
  <c r="C27" i="22"/>
  <c r="H23" i="26"/>
  <c r="G17" i="18"/>
  <c r="G18" i="18"/>
  <c r="K18" i="18" s="1"/>
  <c r="G19" i="18"/>
  <c r="K19" i="18" s="1"/>
  <c r="G20" i="18"/>
  <c r="K20" i="18" s="1"/>
  <c r="E31" i="25"/>
  <c r="E32" i="25"/>
  <c r="E33" i="25"/>
  <c r="E34" i="25"/>
  <c r="Q12" i="25"/>
  <c r="Q13" i="25"/>
  <c r="AD13" i="25" s="1"/>
  <c r="Q14" i="25"/>
  <c r="D33" i="25" s="1"/>
  <c r="H33" i="25" s="1"/>
  <c r="P12" i="25"/>
  <c r="D44" i="25" s="1"/>
  <c r="H44" i="25" s="1"/>
  <c r="P13" i="25"/>
  <c r="D45" i="25" s="1"/>
  <c r="H45" i="25" s="1"/>
  <c r="P14" i="25"/>
  <c r="D46" i="25" s="1"/>
  <c r="H46" i="25" s="1"/>
  <c r="AH48" i="21"/>
  <c r="AG48" i="21"/>
  <c r="AF48" i="21"/>
  <c r="AE48" i="21"/>
  <c r="AD48" i="21"/>
  <c r="AC48" i="21"/>
  <c r="AB48" i="21"/>
  <c r="AA48" i="21"/>
  <c r="Z48" i="21"/>
  <c r="Y48" i="21"/>
  <c r="X48" i="21"/>
  <c r="W48" i="21"/>
  <c r="V48" i="21"/>
  <c r="U48" i="21"/>
  <c r="T48" i="21"/>
  <c r="S48" i="21"/>
  <c r="R48" i="21"/>
  <c r="Q48" i="21"/>
  <c r="P48" i="21"/>
  <c r="O48" i="21"/>
  <c r="N48" i="21"/>
  <c r="M48" i="21"/>
  <c r="L48" i="21"/>
  <c r="K48" i="21"/>
  <c r="J48" i="21"/>
  <c r="E42" i="40"/>
  <c r="H36" i="22"/>
  <c r="E33" i="35" s="1"/>
  <c r="K49" i="21"/>
  <c r="L49" i="21"/>
  <c r="M49" i="21"/>
  <c r="N49" i="21"/>
  <c r="O49" i="21"/>
  <c r="P49" i="21"/>
  <c r="Q49" i="21"/>
  <c r="R49" i="21"/>
  <c r="S49" i="21"/>
  <c r="T49" i="21"/>
  <c r="U49" i="21"/>
  <c r="V49" i="21"/>
  <c r="W49" i="21"/>
  <c r="X49" i="21"/>
  <c r="Y49" i="21"/>
  <c r="Z49" i="21"/>
  <c r="AA49" i="21"/>
  <c r="AB49" i="21"/>
  <c r="AC49" i="21"/>
  <c r="AD49" i="21"/>
  <c r="AE49" i="21"/>
  <c r="AF49" i="21"/>
  <c r="AG49" i="21"/>
  <c r="AH49" i="21"/>
  <c r="K50" i="21"/>
  <c r="L50" i="21"/>
  <c r="M50" i="21"/>
  <c r="N50" i="21"/>
  <c r="O50" i="21"/>
  <c r="P50" i="21"/>
  <c r="Q50" i="21"/>
  <c r="R50" i="21"/>
  <c r="S50" i="21"/>
  <c r="T50" i="21"/>
  <c r="U50" i="21"/>
  <c r="V50" i="21"/>
  <c r="W50" i="21"/>
  <c r="X50" i="21"/>
  <c r="Y50" i="21"/>
  <c r="Z50" i="21"/>
  <c r="AA50" i="21"/>
  <c r="AB50" i="21"/>
  <c r="AC50" i="21"/>
  <c r="AD50" i="21"/>
  <c r="AE50" i="21"/>
  <c r="AF50" i="21"/>
  <c r="AG50" i="21"/>
  <c r="AH50" i="21"/>
  <c r="K51" i="21"/>
  <c r="L51" i="21"/>
  <c r="M51" i="21"/>
  <c r="N51" i="21"/>
  <c r="O51" i="21"/>
  <c r="P51" i="21"/>
  <c r="Q51" i="21"/>
  <c r="R51" i="21"/>
  <c r="S51" i="21"/>
  <c r="T51" i="21"/>
  <c r="U51" i="21"/>
  <c r="V51" i="21"/>
  <c r="W51" i="21"/>
  <c r="X51" i="21"/>
  <c r="Y51" i="21"/>
  <c r="Z51" i="21"/>
  <c r="AA51" i="21"/>
  <c r="AB51" i="21"/>
  <c r="AC51" i="21"/>
  <c r="AD51" i="21"/>
  <c r="AE51" i="21"/>
  <c r="AF51" i="21"/>
  <c r="AG51" i="21"/>
  <c r="AH51" i="21"/>
  <c r="K52" i="21"/>
  <c r="L52" i="21"/>
  <c r="M52" i="21"/>
  <c r="N52" i="21"/>
  <c r="O52" i="21"/>
  <c r="P52" i="21"/>
  <c r="Q52" i="21"/>
  <c r="R52" i="21"/>
  <c r="S52" i="21"/>
  <c r="T52" i="21"/>
  <c r="U52" i="21"/>
  <c r="V52" i="21"/>
  <c r="W52" i="21"/>
  <c r="X52" i="21"/>
  <c r="Y52" i="21"/>
  <c r="Z52" i="21"/>
  <c r="AA52" i="21"/>
  <c r="AB52" i="21"/>
  <c r="AC52" i="21"/>
  <c r="AD52" i="21"/>
  <c r="AE52" i="21"/>
  <c r="AF52" i="21"/>
  <c r="AG52" i="21"/>
  <c r="AH52" i="21"/>
  <c r="AD53" i="21"/>
  <c r="AE53" i="21"/>
  <c r="AF53" i="21"/>
  <c r="AG53" i="21"/>
  <c r="AH53" i="21"/>
  <c r="K54" i="21"/>
  <c r="L54" i="21"/>
  <c r="M54" i="21"/>
  <c r="N54" i="21"/>
  <c r="O54" i="21"/>
  <c r="P54" i="21"/>
  <c r="Q54" i="21"/>
  <c r="R54" i="21"/>
  <c r="S54" i="21"/>
  <c r="T54" i="21"/>
  <c r="U54" i="21"/>
  <c r="V54" i="21"/>
  <c r="W54" i="21"/>
  <c r="X54" i="21"/>
  <c r="Y54" i="21"/>
  <c r="Z54" i="21"/>
  <c r="AA54" i="21"/>
  <c r="AB54" i="21"/>
  <c r="AC54" i="21"/>
  <c r="AD54" i="21"/>
  <c r="AE54" i="21"/>
  <c r="AF54" i="21"/>
  <c r="AG54" i="21"/>
  <c r="AH54" i="21"/>
  <c r="J49" i="21"/>
  <c r="J50" i="21"/>
  <c r="J51" i="21"/>
  <c r="J52" i="21"/>
  <c r="J54" i="21"/>
  <c r="E45" i="40"/>
  <c r="E44" i="40"/>
  <c r="E43" i="40"/>
  <c r="V3" i="19"/>
  <c r="V2" i="19"/>
  <c r="T3" i="19"/>
  <c r="T2" i="19"/>
  <c r="Y20" i="25"/>
  <c r="Q20" i="25"/>
  <c r="AD20" i="25" s="1"/>
  <c r="P20" i="25"/>
  <c r="D52" i="25"/>
  <c r="H52" i="25"/>
  <c r="AE52" i="25" s="1"/>
  <c r="F39" i="25"/>
  <c r="F40" i="25"/>
  <c r="E39" i="25"/>
  <c r="E40" i="25"/>
  <c r="C39" i="25"/>
  <c r="C52" i="25" s="1"/>
  <c r="C40" i="25"/>
  <c r="C53" i="25"/>
  <c r="J11" i="19"/>
  <c r="F10" i="19"/>
  <c r="E9" i="19"/>
  <c r="D9" i="19"/>
  <c r="F9" i="19" s="1"/>
  <c r="E8" i="19"/>
  <c r="D8" i="19"/>
  <c r="F8" i="19" s="1"/>
  <c r="J8" i="19" s="1"/>
  <c r="I7" i="19"/>
  <c r="F7" i="19"/>
  <c r="J7" i="19" s="1"/>
  <c r="I6" i="19"/>
  <c r="E6" i="19"/>
  <c r="D6" i="19"/>
  <c r="F6" i="19" s="1"/>
  <c r="J6" i="19" s="1"/>
  <c r="I5" i="19"/>
  <c r="T4" i="19"/>
  <c r="V6" i="19"/>
  <c r="L52" i="25"/>
  <c r="AB52" i="25"/>
  <c r="AI52" i="25"/>
  <c r="Z52" i="25"/>
  <c r="V5" i="19"/>
  <c r="V4" i="19"/>
  <c r="G55" i="3"/>
  <c r="F55" i="3"/>
  <c r="H55" i="3"/>
  <c r="F39" i="21"/>
  <c r="F38" i="21"/>
  <c r="F37" i="21"/>
  <c r="F36" i="21"/>
  <c r="F35" i="21"/>
  <c r="E39" i="21"/>
  <c r="E38" i="21"/>
  <c r="E37" i="21"/>
  <c r="E36" i="21"/>
  <c r="E35" i="21"/>
  <c r="C39" i="21"/>
  <c r="C38" i="21"/>
  <c r="C36" i="21"/>
  <c r="C35" i="21"/>
  <c r="P18" i="21"/>
  <c r="D51" i="21"/>
  <c r="Q18" i="21"/>
  <c r="AD18" i="21" s="1"/>
  <c r="Y18" i="21"/>
  <c r="P15" i="21"/>
  <c r="D48" i="21" s="1"/>
  <c r="H48" i="21" s="1"/>
  <c r="Q15" i="21"/>
  <c r="Y15" i="21"/>
  <c r="W35" i="21" s="1"/>
  <c r="P16" i="21"/>
  <c r="D49" i="21"/>
  <c r="Q16" i="21"/>
  <c r="AD16" i="21" s="1"/>
  <c r="Y16" i="21"/>
  <c r="K36" i="21" s="1"/>
  <c r="S36" i="21"/>
  <c r="W36" i="21"/>
  <c r="J36" i="21"/>
  <c r="Q36" i="21"/>
  <c r="N36" i="21"/>
  <c r="V36" i="21"/>
  <c r="P36" i="21"/>
  <c r="T36" i="21"/>
  <c r="AF36" i="21"/>
  <c r="M36" i="21"/>
  <c r="R36" i="21"/>
  <c r="Z36" i="21"/>
  <c r="O35" i="21"/>
  <c r="S35" i="21"/>
  <c r="AE35" i="21"/>
  <c r="J35" i="21"/>
  <c r="AG35" i="21"/>
  <c r="R35" i="21"/>
  <c r="P35" i="21"/>
  <c r="T35" i="21"/>
  <c r="AF35" i="21"/>
  <c r="Q35" i="21"/>
  <c r="N35" i="21"/>
  <c r="V35" i="21"/>
  <c r="K38" i="21"/>
  <c r="O38" i="21"/>
  <c r="S38" i="21"/>
  <c r="W38" i="21"/>
  <c r="AA38" i="21"/>
  <c r="AE38" i="21"/>
  <c r="AF38" i="21"/>
  <c r="M38" i="21"/>
  <c r="U38" i="21"/>
  <c r="AC38" i="21"/>
  <c r="J38" i="21"/>
  <c r="N38" i="21"/>
  <c r="V38" i="21"/>
  <c r="Z38" i="21"/>
  <c r="AH38" i="21"/>
  <c r="L38" i="21"/>
  <c r="P38" i="21"/>
  <c r="T38" i="21"/>
  <c r="X38" i="21"/>
  <c r="AB38" i="21"/>
  <c r="Q38" i="21"/>
  <c r="Y38" i="21"/>
  <c r="AG38" i="21"/>
  <c r="R38" i="21"/>
  <c r="AD38" i="21"/>
  <c r="D38" i="21"/>
  <c r="H38" i="21" s="1"/>
  <c r="Y19" i="25"/>
  <c r="Q19" i="25"/>
  <c r="AD19" i="25" s="1"/>
  <c r="P19" i="25"/>
  <c r="Q18" i="25"/>
  <c r="D37" i="25" s="1"/>
  <c r="H37" i="25" s="1"/>
  <c r="F32" i="25"/>
  <c r="F35" i="25"/>
  <c r="F36" i="25"/>
  <c r="F37" i="25"/>
  <c r="F38" i="25"/>
  <c r="F34" i="25"/>
  <c r="E35" i="25"/>
  <c r="E36" i="25"/>
  <c r="E37" i="25"/>
  <c r="E38" i="25"/>
  <c r="D51" i="25"/>
  <c r="H51" i="25" s="1"/>
  <c r="X51" i="25" s="1"/>
  <c r="Y13" i="25"/>
  <c r="C38" i="25"/>
  <c r="C37" i="25"/>
  <c r="C36" i="25"/>
  <c r="C49" i="25" s="1"/>
  <c r="C35" i="25"/>
  <c r="C48" i="25" s="1"/>
  <c r="C34" i="25"/>
  <c r="C32" i="25"/>
  <c r="F191" i="23"/>
  <c r="E191" i="23"/>
  <c r="C191" i="23"/>
  <c r="P17" i="23"/>
  <c r="P13" i="23"/>
  <c r="P14" i="23"/>
  <c r="P15" i="23"/>
  <c r="P16" i="23"/>
  <c r="D199" i="23"/>
  <c r="H199" i="23" s="1"/>
  <c r="P12" i="23"/>
  <c r="D200" i="23"/>
  <c r="AB23" i="26"/>
  <c r="AC22" i="25"/>
  <c r="AB22" i="24"/>
  <c r="AC18" i="23"/>
  <c r="AC23" i="21"/>
  <c r="E36" i="35"/>
  <c r="E32" i="35"/>
  <c r="G15" i="18"/>
  <c r="G36" i="30"/>
  <c r="E47" i="30"/>
  <c r="E46" i="30"/>
  <c r="AZ39" i="30"/>
  <c r="AY39" i="30"/>
  <c r="AX39" i="30"/>
  <c r="F36" i="30"/>
  <c r="I36" i="30"/>
  <c r="Q22" i="26"/>
  <c r="Q21" i="26"/>
  <c r="Q20" i="26"/>
  <c r="Q18" i="26"/>
  <c r="Q17" i="26"/>
  <c r="Q13" i="26"/>
  <c r="Q14" i="26"/>
  <c r="Q15" i="26"/>
  <c r="Q16" i="26"/>
  <c r="AA13" i="20"/>
  <c r="AA14" i="20"/>
  <c r="AA12" i="20"/>
  <c r="AB12" i="20"/>
  <c r="AC12" i="20" s="1"/>
  <c r="I13" i="22"/>
  <c r="I14" i="22"/>
  <c r="I16" i="22"/>
  <c r="I17" i="22"/>
  <c r="I12" i="22"/>
  <c r="I12" i="20"/>
  <c r="I13" i="20"/>
  <c r="I14" i="20"/>
  <c r="I16" i="20"/>
  <c r="I17" i="20"/>
  <c r="X24" i="22"/>
  <c r="X22" i="22"/>
  <c r="X21" i="22"/>
  <c r="X20" i="22"/>
  <c r="X18" i="22"/>
  <c r="X13" i="22"/>
  <c r="X14" i="22"/>
  <c r="X16" i="22"/>
  <c r="X17" i="22"/>
  <c r="X12" i="22"/>
  <c r="I22" i="25"/>
  <c r="E35" i="35" s="1"/>
  <c r="O22" i="26"/>
  <c r="O21" i="26"/>
  <c r="O20" i="26"/>
  <c r="O18" i="26"/>
  <c r="O17" i="26"/>
  <c r="O14" i="26"/>
  <c r="O15" i="26"/>
  <c r="O16" i="26"/>
  <c r="O12" i="26"/>
  <c r="O13" i="26"/>
  <c r="BI30" i="18"/>
  <c r="BJ30" i="18"/>
  <c r="BK30" i="18"/>
  <c r="E53" i="3"/>
  <c r="AV33" i="21"/>
  <c r="AU34" i="26"/>
  <c r="AV34" i="26"/>
  <c r="AU35" i="26"/>
  <c r="AV35" i="26"/>
  <c r="AU36" i="26"/>
  <c r="AV36" i="26"/>
  <c r="AU37" i="26"/>
  <c r="AV37" i="26"/>
  <c r="AV33" i="26"/>
  <c r="AU33" i="26"/>
  <c r="F33" i="25"/>
  <c r="C33" i="25"/>
  <c r="C46" i="25"/>
  <c r="C47" i="25"/>
  <c r="C50" i="25"/>
  <c r="C51" i="25"/>
  <c r="C45" i="25"/>
  <c r="F31" i="25"/>
  <c r="C31" i="25"/>
  <c r="C44" i="25" s="1"/>
  <c r="Y21" i="25"/>
  <c r="Y18" i="25"/>
  <c r="Y17" i="25"/>
  <c r="Y16" i="25"/>
  <c r="Y15" i="25"/>
  <c r="Y14" i="25"/>
  <c r="Y12" i="25"/>
  <c r="K22" i="25"/>
  <c r="D22" i="45" s="1"/>
  <c r="Q21" i="25"/>
  <c r="D40" i="25" s="1"/>
  <c r="P21" i="25"/>
  <c r="D53" i="25"/>
  <c r="H53" i="25" s="1"/>
  <c r="P18" i="25"/>
  <c r="Q17" i="25"/>
  <c r="D36" i="25" s="1"/>
  <c r="P17" i="25"/>
  <c r="D49" i="25" s="1"/>
  <c r="H49" i="25" s="1"/>
  <c r="Q16" i="25"/>
  <c r="P16" i="25"/>
  <c r="Q15" i="25"/>
  <c r="AD15" i="25" s="1"/>
  <c r="P15" i="25"/>
  <c r="D47" i="25" s="1"/>
  <c r="H47" i="25" s="1"/>
  <c r="AF31" i="25"/>
  <c r="D34" i="25"/>
  <c r="D48" i="25"/>
  <c r="H48" i="25" s="1"/>
  <c r="D50" i="25"/>
  <c r="H50" i="25"/>
  <c r="W50" i="25" s="1"/>
  <c r="V49" i="25"/>
  <c r="T50" i="25"/>
  <c r="AF50" i="25"/>
  <c r="U50" i="25"/>
  <c r="AG50" i="25"/>
  <c r="V50" i="25"/>
  <c r="Z50" i="25"/>
  <c r="O50" i="25"/>
  <c r="AA50" i="25"/>
  <c r="P51" i="25"/>
  <c r="T51" i="25"/>
  <c r="AF51" i="25"/>
  <c r="W51" i="25"/>
  <c r="Q51" i="25"/>
  <c r="AC51" i="25"/>
  <c r="AG51" i="25"/>
  <c r="N51" i="25"/>
  <c r="R51" i="25"/>
  <c r="Z51" i="25"/>
  <c r="AD51" i="25"/>
  <c r="O51" i="25"/>
  <c r="AA51" i="25"/>
  <c r="P48" i="25"/>
  <c r="AF48" i="25"/>
  <c r="S48" i="25"/>
  <c r="Z48" i="25"/>
  <c r="AA48" i="25"/>
  <c r="X22" i="26"/>
  <c r="X21" i="26"/>
  <c r="X20" i="26"/>
  <c r="AG40" i="26" s="1"/>
  <c r="X18" i="26"/>
  <c r="X17" i="26"/>
  <c r="X16" i="26"/>
  <c r="X15" i="26"/>
  <c r="X14" i="26"/>
  <c r="X13" i="26"/>
  <c r="X12" i="26"/>
  <c r="X21" i="24"/>
  <c r="AH41" i="24" s="1"/>
  <c r="X20" i="24"/>
  <c r="X19" i="24"/>
  <c r="X18" i="24"/>
  <c r="X17" i="24"/>
  <c r="AH37" i="24" s="1"/>
  <c r="X16" i="24"/>
  <c r="X15" i="24"/>
  <c r="X14" i="24"/>
  <c r="X13" i="24"/>
  <c r="X33" i="24" s="1"/>
  <c r="X12" i="24"/>
  <c r="Y17" i="23"/>
  <c r="Y16" i="23"/>
  <c r="Y15" i="23"/>
  <c r="Y14" i="23"/>
  <c r="Y13" i="23"/>
  <c r="Y22" i="21"/>
  <c r="Y21" i="21"/>
  <c r="Y19" i="21"/>
  <c r="O39" i="21" s="1"/>
  <c r="Y17" i="21"/>
  <c r="O37" i="21" s="1"/>
  <c r="Y14" i="21"/>
  <c r="Y13" i="21"/>
  <c r="Y12" i="21"/>
  <c r="X23" i="20"/>
  <c r="X22" i="20"/>
  <c r="X21" i="20"/>
  <c r="AE52" i="20" s="1"/>
  <c r="X20" i="20"/>
  <c r="X18" i="20"/>
  <c r="X17" i="20"/>
  <c r="X16" i="20"/>
  <c r="X14" i="20"/>
  <c r="X13" i="20"/>
  <c r="X12" i="20"/>
  <c r="K39" i="21"/>
  <c r="W39" i="21"/>
  <c r="AA39" i="21"/>
  <c r="X39" i="21"/>
  <c r="AF39" i="21"/>
  <c r="AC39" i="21"/>
  <c r="R39" i="21"/>
  <c r="L39" i="21"/>
  <c r="T39" i="21"/>
  <c r="Y39" i="21"/>
  <c r="AG39" i="21"/>
  <c r="AD39" i="21"/>
  <c r="J39" i="21"/>
  <c r="K37" i="21"/>
  <c r="S37" i="21"/>
  <c r="W37" i="21"/>
  <c r="AA37" i="21"/>
  <c r="Q37" i="21"/>
  <c r="Y37" i="21"/>
  <c r="N37" i="21"/>
  <c r="AD37" i="21"/>
  <c r="L37" i="21"/>
  <c r="P37" i="21"/>
  <c r="X37" i="21"/>
  <c r="AB37" i="21"/>
  <c r="AF37" i="21"/>
  <c r="M37" i="21"/>
  <c r="U37" i="21"/>
  <c r="AC37" i="21"/>
  <c r="R37" i="21"/>
  <c r="Z37" i="21"/>
  <c r="AH37" i="21"/>
  <c r="F53" i="3"/>
  <c r="G53" i="3"/>
  <c r="H53" i="3"/>
  <c r="AH55" i="26"/>
  <c r="AG55" i="26"/>
  <c r="AF55" i="26"/>
  <c r="AE55" i="26"/>
  <c r="AD55" i="26"/>
  <c r="AC55" i="26"/>
  <c r="AB55" i="26"/>
  <c r="AA55" i="26"/>
  <c r="Z55" i="26"/>
  <c r="Y55" i="26"/>
  <c r="X55" i="26"/>
  <c r="W55" i="26"/>
  <c r="V55" i="26"/>
  <c r="U55" i="26"/>
  <c r="T55" i="26"/>
  <c r="S55" i="26"/>
  <c r="R55" i="26"/>
  <c r="Q55" i="26"/>
  <c r="P55" i="26"/>
  <c r="O55" i="26"/>
  <c r="N55" i="26"/>
  <c r="M55" i="26"/>
  <c r="L55" i="26"/>
  <c r="K55" i="26"/>
  <c r="J55" i="26"/>
  <c r="AH54" i="26"/>
  <c r="AG54" i="26"/>
  <c r="AF54" i="26"/>
  <c r="AE54" i="26"/>
  <c r="AD54" i="26"/>
  <c r="AC54" i="26"/>
  <c r="AB54" i="26"/>
  <c r="AA54" i="26"/>
  <c r="Z54" i="26"/>
  <c r="Y54" i="26"/>
  <c r="X54" i="26"/>
  <c r="W54" i="26"/>
  <c r="V54" i="26"/>
  <c r="U54" i="26"/>
  <c r="T54" i="26"/>
  <c r="S54" i="26"/>
  <c r="R54" i="26"/>
  <c r="Q54" i="26"/>
  <c r="P54" i="26"/>
  <c r="O54" i="26"/>
  <c r="N54" i="26"/>
  <c r="M54" i="26"/>
  <c r="L54" i="26"/>
  <c r="K54" i="26"/>
  <c r="J54"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AH42" i="26"/>
  <c r="AG42" i="26"/>
  <c r="AF42" i="26"/>
  <c r="AE42" i="26"/>
  <c r="AD42" i="26"/>
  <c r="AC42" i="26"/>
  <c r="AB42" i="26"/>
  <c r="AA42" i="26"/>
  <c r="Z42" i="26"/>
  <c r="Y42" i="26"/>
  <c r="X42" i="26"/>
  <c r="W42" i="26"/>
  <c r="V42" i="26"/>
  <c r="U42" i="26"/>
  <c r="T42" i="26"/>
  <c r="S42" i="26"/>
  <c r="R42" i="26"/>
  <c r="Q42" i="26"/>
  <c r="P42" i="26"/>
  <c r="O42" i="26"/>
  <c r="N42" i="26"/>
  <c r="M42" i="26"/>
  <c r="L42" i="26"/>
  <c r="K42" i="26"/>
  <c r="F42" i="26"/>
  <c r="J42" i="26" s="1"/>
  <c r="E42" i="26"/>
  <c r="C42" i="26"/>
  <c r="C55" i="26"/>
  <c r="AH41" i="26"/>
  <c r="AG41" i="26"/>
  <c r="AF41" i="26"/>
  <c r="AE41" i="26"/>
  <c r="AD41" i="26"/>
  <c r="AC41" i="26"/>
  <c r="AB41" i="26"/>
  <c r="AA41" i="26"/>
  <c r="Z41" i="26"/>
  <c r="Y41" i="26"/>
  <c r="X41" i="26"/>
  <c r="W41" i="26"/>
  <c r="V41" i="26"/>
  <c r="U41" i="26"/>
  <c r="T41" i="26"/>
  <c r="S41" i="26"/>
  <c r="R41" i="26"/>
  <c r="Q41" i="26"/>
  <c r="P41" i="26"/>
  <c r="O41" i="26"/>
  <c r="N41" i="26"/>
  <c r="M41" i="26"/>
  <c r="L41" i="26"/>
  <c r="K41" i="26"/>
  <c r="F41" i="26"/>
  <c r="J41" i="26" s="1"/>
  <c r="E41" i="26"/>
  <c r="C41" i="26"/>
  <c r="C54" i="26" s="1"/>
  <c r="AC40" i="26"/>
  <c r="U40" i="26"/>
  <c r="M40" i="26"/>
  <c r="F40" i="26"/>
  <c r="E40" i="26"/>
  <c r="C40" i="26"/>
  <c r="C53" i="26" s="1"/>
  <c r="F39" i="26"/>
  <c r="E39" i="26"/>
  <c r="C39" i="26"/>
  <c r="C52" i="26" s="1"/>
  <c r="F38" i="26"/>
  <c r="E38" i="26"/>
  <c r="C38" i="26"/>
  <c r="C51" i="26" s="1"/>
  <c r="F37" i="26"/>
  <c r="E37" i="26"/>
  <c r="C37" i="26"/>
  <c r="C50" i="26" s="1"/>
  <c r="F36" i="26"/>
  <c r="E36" i="26"/>
  <c r="C36" i="26"/>
  <c r="C49" i="26" s="1"/>
  <c r="F35" i="26"/>
  <c r="E35" i="26"/>
  <c r="C35" i="26"/>
  <c r="C48" i="26" s="1"/>
  <c r="F34" i="26"/>
  <c r="E34" i="26"/>
  <c r="C34" i="26"/>
  <c r="C47" i="26" s="1"/>
  <c r="F33" i="26"/>
  <c r="E33" i="26"/>
  <c r="C33" i="26"/>
  <c r="C46" i="26" s="1"/>
  <c r="P12" i="26"/>
  <c r="AC12" i="26" s="1"/>
  <c r="Z23" i="26"/>
  <c r="Y23" i="26"/>
  <c r="V23" i="26"/>
  <c r="U23" i="26"/>
  <c r="N23" i="26"/>
  <c r="H23" i="45" s="1"/>
  <c r="M23" i="26"/>
  <c r="G23" i="45"/>
  <c r="L23" i="26"/>
  <c r="F23" i="45" s="1"/>
  <c r="K23" i="26"/>
  <c r="E23" i="45"/>
  <c r="J23" i="26"/>
  <c r="D23" i="45" s="1"/>
  <c r="P22" i="26"/>
  <c r="D42" i="26" s="1"/>
  <c r="H42" i="26" s="1"/>
  <c r="D55" i="26"/>
  <c r="H55" i="26"/>
  <c r="P21" i="26"/>
  <c r="D54" i="26"/>
  <c r="H54" i="26" s="1"/>
  <c r="P20" i="26"/>
  <c r="D53" i="26"/>
  <c r="H53" i="26" s="1"/>
  <c r="P18" i="26"/>
  <c r="D39" i="26" s="1"/>
  <c r="D52" i="26"/>
  <c r="H52" i="26"/>
  <c r="X52" i="26" s="1"/>
  <c r="P17" i="26"/>
  <c r="D51" i="26"/>
  <c r="H51" i="26" s="1"/>
  <c r="P16" i="26"/>
  <c r="AC16" i="26" s="1"/>
  <c r="D50" i="26"/>
  <c r="H50" i="26"/>
  <c r="O50" i="26" s="1"/>
  <c r="P15" i="26"/>
  <c r="D36" i="26" s="1"/>
  <c r="D49" i="26"/>
  <c r="H49" i="26"/>
  <c r="P14" i="26"/>
  <c r="D48" i="26"/>
  <c r="H48" i="26" s="1"/>
  <c r="U48" i="26" s="1"/>
  <c r="P13" i="26"/>
  <c r="D34" i="26" s="1"/>
  <c r="H34" i="26" s="1"/>
  <c r="W34" i="26" s="1"/>
  <c r="D47" i="26"/>
  <c r="H47" i="26" s="1"/>
  <c r="AB52" i="26"/>
  <c r="U52" i="26"/>
  <c r="AH52" i="26"/>
  <c r="S52" i="26"/>
  <c r="AE50" i="26"/>
  <c r="AC48" i="26"/>
  <c r="N47" i="26"/>
  <c r="AG47" i="26"/>
  <c r="AC47" i="26"/>
  <c r="Q47" i="26"/>
  <c r="M47" i="26"/>
  <c r="X47" i="26"/>
  <c r="T47" i="26"/>
  <c r="AE47" i="26"/>
  <c r="AA47" i="26"/>
  <c r="S47" i="26"/>
  <c r="O47" i="26"/>
  <c r="K47" i="26"/>
  <c r="V47" i="26"/>
  <c r="AE49" i="26"/>
  <c r="AA49" i="26"/>
  <c r="W49" i="26"/>
  <c r="S49" i="26"/>
  <c r="O49" i="26"/>
  <c r="K49" i="26"/>
  <c r="AH49" i="26"/>
  <c r="AD49" i="26"/>
  <c r="Z49" i="26"/>
  <c r="V49" i="26"/>
  <c r="R49" i="26"/>
  <c r="N49" i="26"/>
  <c r="J49" i="26"/>
  <c r="AG49" i="26"/>
  <c r="AC49" i="26"/>
  <c r="Y49" i="26"/>
  <c r="U49" i="26"/>
  <c r="Q49" i="26"/>
  <c r="M49" i="26"/>
  <c r="X49" i="26"/>
  <c r="AH50" i="26"/>
  <c r="Z50" i="26"/>
  <c r="R50" i="26"/>
  <c r="J50" i="26"/>
  <c r="AC50" i="26"/>
  <c r="U50" i="26"/>
  <c r="M50" i="26"/>
  <c r="AB50" i="26"/>
  <c r="T50" i="26"/>
  <c r="L50" i="26"/>
  <c r="J47" i="26"/>
  <c r="Z47" i="26"/>
  <c r="AF48" i="26"/>
  <c r="AB48" i="26"/>
  <c r="X48" i="26"/>
  <c r="T48" i="26"/>
  <c r="P48" i="26"/>
  <c r="L48" i="26"/>
  <c r="AE48" i="26"/>
  <c r="AA48" i="26"/>
  <c r="W48" i="26"/>
  <c r="S48" i="26"/>
  <c r="O48" i="26"/>
  <c r="K48" i="26"/>
  <c r="AH48" i="26"/>
  <c r="AD48" i="26"/>
  <c r="Z48" i="26"/>
  <c r="V48" i="26"/>
  <c r="R48" i="26"/>
  <c r="N48" i="26"/>
  <c r="J48" i="26"/>
  <c r="Y48" i="26"/>
  <c r="L49" i="26"/>
  <c r="AB49" i="26"/>
  <c r="K50" i="26"/>
  <c r="R47" i="26"/>
  <c r="AH47" i="26"/>
  <c r="Q48" i="26"/>
  <c r="AG48" i="26"/>
  <c r="T49" i="26"/>
  <c r="AI55" i="26"/>
  <c r="AF46" i="24"/>
  <c r="AG46" i="24"/>
  <c r="AH46" i="24"/>
  <c r="AF47" i="24"/>
  <c r="AF55" i="24" s="1"/>
  <c r="AG47" i="24"/>
  <c r="AH47" i="24"/>
  <c r="AF48" i="24"/>
  <c r="AG48" i="24"/>
  <c r="AH48" i="24"/>
  <c r="AF49" i="24"/>
  <c r="AG49" i="24"/>
  <c r="AH49" i="24"/>
  <c r="AH55" i="24" s="1"/>
  <c r="AB82" i="5" s="1"/>
  <c r="N50" i="24"/>
  <c r="R50" i="24"/>
  <c r="AD50" i="24"/>
  <c r="AF50" i="24"/>
  <c r="AG50" i="24"/>
  <c r="AH50" i="24"/>
  <c r="AF51" i="24"/>
  <c r="AG51" i="24"/>
  <c r="AH51" i="24"/>
  <c r="AF52" i="24"/>
  <c r="AG52" i="24"/>
  <c r="AH52" i="24"/>
  <c r="L53" i="24"/>
  <c r="T53" i="24"/>
  <c r="AB53" i="24"/>
  <c r="AF53" i="24"/>
  <c r="AG53" i="24"/>
  <c r="AH53" i="24"/>
  <c r="Q54" i="24"/>
  <c r="R54" i="24"/>
  <c r="Y54" i="24"/>
  <c r="Z54" i="24"/>
  <c r="AF54" i="24"/>
  <c r="AG54" i="24"/>
  <c r="AH54" i="24"/>
  <c r="AF34" i="24"/>
  <c r="AG34" i="24"/>
  <c r="AH34" i="24"/>
  <c r="AF35" i="24"/>
  <c r="AG35" i="24"/>
  <c r="AH35" i="24"/>
  <c r="AF36" i="24"/>
  <c r="AG36" i="24"/>
  <c r="AH36" i="24"/>
  <c r="AG37" i="24"/>
  <c r="AF38" i="24"/>
  <c r="AG38" i="24"/>
  <c r="AH38" i="24"/>
  <c r="AF39" i="24"/>
  <c r="AG39" i="24"/>
  <c r="AH39" i="24"/>
  <c r="AF40" i="24"/>
  <c r="AG40" i="24"/>
  <c r="AH40" i="24"/>
  <c r="AG41" i="24"/>
  <c r="F33" i="24"/>
  <c r="F34" i="24"/>
  <c r="F35" i="24"/>
  <c r="F36" i="24"/>
  <c r="F37" i="24"/>
  <c r="F38" i="24"/>
  <c r="F39" i="24"/>
  <c r="F40" i="24"/>
  <c r="F41" i="24"/>
  <c r="E33" i="24"/>
  <c r="E34" i="24"/>
  <c r="E35" i="24"/>
  <c r="E36" i="24"/>
  <c r="E37" i="24"/>
  <c r="E38" i="24"/>
  <c r="E39" i="24"/>
  <c r="E40" i="24"/>
  <c r="E41" i="24"/>
  <c r="C37" i="24"/>
  <c r="C50" i="24" s="1"/>
  <c r="C38" i="24"/>
  <c r="C51" i="24" s="1"/>
  <c r="C39" i="24"/>
  <c r="C52" i="24" s="1"/>
  <c r="C40" i="24"/>
  <c r="C53" i="24" s="1"/>
  <c r="C41" i="24"/>
  <c r="C54" i="24" s="1"/>
  <c r="C36" i="24"/>
  <c r="C49" i="24" s="1"/>
  <c r="C35" i="24"/>
  <c r="C48" i="24" s="1"/>
  <c r="C34" i="24"/>
  <c r="C47" i="24" s="1"/>
  <c r="C33" i="24"/>
  <c r="C46" i="24" s="1"/>
  <c r="F32" i="24"/>
  <c r="E32" i="24"/>
  <c r="C32" i="24"/>
  <c r="C45" i="24" s="1"/>
  <c r="U22" i="24"/>
  <c r="V22" i="24"/>
  <c r="Y22" i="24"/>
  <c r="E24" i="24" s="1"/>
  <c r="Z22" i="24"/>
  <c r="O17" i="24"/>
  <c r="D50" i="24" s="1"/>
  <c r="H50" i="24" s="1"/>
  <c r="P17" i="24"/>
  <c r="D37" i="24" s="1"/>
  <c r="H37" i="24" s="1"/>
  <c r="O18" i="24"/>
  <c r="D51" i="24" s="1"/>
  <c r="H51" i="24" s="1"/>
  <c r="P18" i="24"/>
  <c r="AC18" i="24" s="1"/>
  <c r="O19" i="24"/>
  <c r="D52" i="24" s="1"/>
  <c r="H52" i="24" s="1"/>
  <c r="P19" i="24"/>
  <c r="D39" i="24" s="1"/>
  <c r="H39" i="24" s="1"/>
  <c r="O20" i="24"/>
  <c r="D53" i="24" s="1"/>
  <c r="H53" i="24" s="1"/>
  <c r="P20" i="24"/>
  <c r="AC20" i="24" s="1"/>
  <c r="O21" i="24"/>
  <c r="D54" i="24" s="1"/>
  <c r="H54" i="24" s="1"/>
  <c r="P21" i="24"/>
  <c r="D41" i="24" s="1"/>
  <c r="H41" i="24" s="1"/>
  <c r="P16" i="24"/>
  <c r="D36" i="24" s="1"/>
  <c r="H36" i="24" s="1"/>
  <c r="O16" i="24"/>
  <c r="D49" i="24"/>
  <c r="H49" i="24" s="1"/>
  <c r="P15" i="24"/>
  <c r="D35" i="24" s="1"/>
  <c r="H35" i="24" s="1"/>
  <c r="O15" i="24"/>
  <c r="D48" i="24"/>
  <c r="H48" i="24" s="1"/>
  <c r="P14" i="24"/>
  <c r="AC14" i="24" s="1"/>
  <c r="O14" i="24"/>
  <c r="D47" i="24"/>
  <c r="H47" i="24" s="1"/>
  <c r="P13" i="24"/>
  <c r="AC13" i="24" s="1"/>
  <c r="O13" i="24"/>
  <c r="D46" i="24"/>
  <c r="H46" i="24" s="1"/>
  <c r="R46" i="24"/>
  <c r="P12" i="24"/>
  <c r="O12" i="24"/>
  <c r="O22" i="24" s="1"/>
  <c r="D50" i="3"/>
  <c r="D51" i="3" s="1"/>
  <c r="Y12" i="23"/>
  <c r="C200" i="23"/>
  <c r="F190" i="23"/>
  <c r="E190" i="23"/>
  <c r="C190" i="23"/>
  <c r="C199" i="23" s="1"/>
  <c r="F189" i="23"/>
  <c r="E189" i="23"/>
  <c r="C189" i="23"/>
  <c r="C198" i="23" s="1"/>
  <c r="F188" i="23"/>
  <c r="E188" i="23"/>
  <c r="C188" i="23"/>
  <c r="C197" i="23" s="1"/>
  <c r="F187" i="23"/>
  <c r="E187" i="23"/>
  <c r="C187" i="23"/>
  <c r="C196" i="23" s="1"/>
  <c r="F186" i="23"/>
  <c r="E186" i="23"/>
  <c r="C186" i="23"/>
  <c r="C195" i="23" s="1"/>
  <c r="AA18" i="23"/>
  <c r="Z18" i="23"/>
  <c r="W18" i="23"/>
  <c r="V18" i="23"/>
  <c r="K18" i="23"/>
  <c r="D20" i="45" s="1"/>
  <c r="Q17" i="23"/>
  <c r="Q16" i="23"/>
  <c r="Q15" i="23"/>
  <c r="AD15" i="23" s="1"/>
  <c r="Q14" i="23"/>
  <c r="Q13" i="23"/>
  <c r="AD13" i="23" s="1"/>
  <c r="Q12" i="23"/>
  <c r="AD12" i="23" s="1"/>
  <c r="F41" i="21"/>
  <c r="E41" i="21"/>
  <c r="C41" i="21"/>
  <c r="C54" i="21" s="1"/>
  <c r="F40" i="21"/>
  <c r="E40" i="21"/>
  <c r="C40" i="21"/>
  <c r="C53" i="21" s="1"/>
  <c r="C52" i="21"/>
  <c r="C51" i="21"/>
  <c r="C37" i="21"/>
  <c r="C50" i="21" s="1"/>
  <c r="C49" i="21"/>
  <c r="C48" i="21"/>
  <c r="F34" i="21"/>
  <c r="E34" i="21"/>
  <c r="C34" i="21"/>
  <c r="C47" i="21" s="1"/>
  <c r="F33" i="21"/>
  <c r="E33" i="21"/>
  <c r="C33" i="21"/>
  <c r="C46" i="21" s="1"/>
  <c r="F32" i="21"/>
  <c r="E32" i="21"/>
  <c r="C32" i="21"/>
  <c r="C45" i="21" s="1"/>
  <c r="AA23" i="21"/>
  <c r="Z23" i="21"/>
  <c r="W23" i="21"/>
  <c r="V23" i="21"/>
  <c r="K23" i="21"/>
  <c r="D19" i="45" s="1"/>
  <c r="Q22" i="21"/>
  <c r="P22" i="21"/>
  <c r="D54" i="21" s="1"/>
  <c r="H54" i="21" s="1"/>
  <c r="Q21" i="21"/>
  <c r="P21" i="21"/>
  <c r="D53" i="21" s="1"/>
  <c r="H53" i="21" s="1"/>
  <c r="S53" i="21" s="1"/>
  <c r="Q19" i="21"/>
  <c r="D39" i="21" s="1"/>
  <c r="H39" i="21" s="1"/>
  <c r="P19" i="21"/>
  <c r="D52" i="21" s="1"/>
  <c r="H52" i="21" s="1"/>
  <c r="Q17" i="21"/>
  <c r="D37" i="21" s="1"/>
  <c r="H37" i="21" s="1"/>
  <c r="P17" i="21"/>
  <c r="H49" i="21"/>
  <c r="Q14" i="21"/>
  <c r="AD14" i="21" s="1"/>
  <c r="P14" i="21"/>
  <c r="Q13" i="21"/>
  <c r="P13" i="21"/>
  <c r="Q12" i="21"/>
  <c r="AD12" i="21" s="1"/>
  <c r="P12" i="21"/>
  <c r="AH54" i="20"/>
  <c r="AG54" i="20"/>
  <c r="AF54" i="20"/>
  <c r="AE54" i="20"/>
  <c r="AD54" i="20"/>
  <c r="AC54" i="20"/>
  <c r="AB54" i="20"/>
  <c r="AA54" i="20"/>
  <c r="Z54" i="20"/>
  <c r="Y54" i="20"/>
  <c r="X54" i="20"/>
  <c r="W54" i="20"/>
  <c r="V54" i="20"/>
  <c r="U54" i="20"/>
  <c r="T54" i="20"/>
  <c r="S54" i="20"/>
  <c r="R54" i="20"/>
  <c r="Q54" i="20"/>
  <c r="P54" i="20"/>
  <c r="O54" i="20"/>
  <c r="N54" i="20"/>
  <c r="M54" i="20"/>
  <c r="L54" i="20"/>
  <c r="K54" i="20"/>
  <c r="AH53" i="20"/>
  <c r="AG53" i="20"/>
  <c r="AF53" i="20"/>
  <c r="AE53" i="20"/>
  <c r="AD53" i="20"/>
  <c r="AC53" i="20"/>
  <c r="AB53" i="20"/>
  <c r="AA53" i="20"/>
  <c r="Z53" i="20"/>
  <c r="Y53" i="20"/>
  <c r="X53" i="20"/>
  <c r="W53" i="20"/>
  <c r="V53" i="20"/>
  <c r="U53" i="20"/>
  <c r="T53" i="20"/>
  <c r="S53" i="20"/>
  <c r="R53" i="20"/>
  <c r="Q53" i="20"/>
  <c r="P53" i="20"/>
  <c r="O53" i="20"/>
  <c r="N53" i="20"/>
  <c r="M53" i="20"/>
  <c r="L53" i="20"/>
  <c r="K53" i="20"/>
  <c r="X52" i="20"/>
  <c r="AH51" i="20"/>
  <c r="AG51" i="20"/>
  <c r="AF51" i="20"/>
  <c r="AE51" i="20"/>
  <c r="AD51" i="20"/>
  <c r="AC51" i="20"/>
  <c r="AB51" i="20"/>
  <c r="AA51" i="20"/>
  <c r="Z51" i="20"/>
  <c r="Y51" i="20"/>
  <c r="X51" i="20"/>
  <c r="W51" i="20"/>
  <c r="V51" i="20"/>
  <c r="U51" i="20"/>
  <c r="T51" i="20"/>
  <c r="S51" i="20"/>
  <c r="R51" i="20"/>
  <c r="Q51" i="20"/>
  <c r="P51" i="20"/>
  <c r="O51" i="20"/>
  <c r="N51" i="20"/>
  <c r="M51" i="20"/>
  <c r="L51" i="20"/>
  <c r="K51" i="20"/>
  <c r="AH67" i="20"/>
  <c r="AG67" i="20"/>
  <c r="AF67" i="20"/>
  <c r="AE67" i="20"/>
  <c r="AD67" i="20"/>
  <c r="AC67" i="20"/>
  <c r="AA67" i="20"/>
  <c r="W67" i="20"/>
  <c r="V67" i="20"/>
  <c r="R67" i="20"/>
  <c r="Q67" i="20"/>
  <c r="M67" i="20"/>
  <c r="K67" i="20"/>
  <c r="AH66" i="20"/>
  <c r="AG66" i="20"/>
  <c r="AF66" i="20"/>
  <c r="AE66" i="20"/>
  <c r="AD66" i="20"/>
  <c r="AB66" i="20"/>
  <c r="AA66" i="20"/>
  <c r="Z66" i="20"/>
  <c r="W66" i="20"/>
  <c r="V66" i="20"/>
  <c r="T66" i="20"/>
  <c r="R66" i="20"/>
  <c r="P66" i="20"/>
  <c r="O66" i="20"/>
  <c r="L66" i="20"/>
  <c r="K66" i="20"/>
  <c r="AI66" i="20" s="1"/>
  <c r="J66" i="20"/>
  <c r="AH65" i="20"/>
  <c r="AG65" i="20"/>
  <c r="AF65" i="20"/>
  <c r="AE65" i="20"/>
  <c r="AD65" i="20"/>
  <c r="AB65" i="20"/>
  <c r="AA65" i="20"/>
  <c r="W65" i="20"/>
  <c r="U65" i="20"/>
  <c r="Q65" i="20"/>
  <c r="P65" i="20"/>
  <c r="L65" i="20"/>
  <c r="K65" i="20"/>
  <c r="AH64" i="20"/>
  <c r="AG64" i="20"/>
  <c r="AF64" i="20"/>
  <c r="AE64" i="20"/>
  <c r="AD64" i="20"/>
  <c r="Z64" i="20"/>
  <c r="P64" i="20"/>
  <c r="F54" i="20"/>
  <c r="J54" i="20"/>
  <c r="E54" i="20"/>
  <c r="C54" i="20"/>
  <c r="C67" i="20" s="1"/>
  <c r="F53" i="20"/>
  <c r="J53" i="20"/>
  <c r="E53" i="20"/>
  <c r="C53" i="20"/>
  <c r="C66" i="20"/>
  <c r="F52" i="20"/>
  <c r="E52" i="20"/>
  <c r="C52" i="20"/>
  <c r="C65" i="20"/>
  <c r="F51" i="20"/>
  <c r="J51" i="20" s="1"/>
  <c r="E51" i="20"/>
  <c r="C51" i="20"/>
  <c r="C64" i="20"/>
  <c r="F50" i="20"/>
  <c r="E50" i="20"/>
  <c r="C50" i="20"/>
  <c r="C63" i="20"/>
  <c r="F49" i="20"/>
  <c r="E49" i="20"/>
  <c r="C49" i="20"/>
  <c r="C62" i="20"/>
  <c r="F48" i="20"/>
  <c r="E48" i="20"/>
  <c r="C48" i="20"/>
  <c r="C61" i="20"/>
  <c r="F47" i="20"/>
  <c r="E47" i="20"/>
  <c r="C47" i="20"/>
  <c r="C60" i="20"/>
  <c r="F46" i="20"/>
  <c r="E46" i="20"/>
  <c r="C46" i="20"/>
  <c r="C59" i="20"/>
  <c r="F45" i="20"/>
  <c r="E45" i="20"/>
  <c r="C45" i="20"/>
  <c r="C58" i="20"/>
  <c r="E36" i="20"/>
  <c r="D20" i="40" s="1"/>
  <c r="V35" i="20"/>
  <c r="U35" i="20"/>
  <c r="P23" i="20"/>
  <c r="P22" i="20"/>
  <c r="AE22" i="20" s="1"/>
  <c r="P21" i="20"/>
  <c r="P20" i="20"/>
  <c r="AE20" i="20" s="1"/>
  <c r="P18" i="20"/>
  <c r="AE18" i="20" s="1"/>
  <c r="P17" i="20"/>
  <c r="AE17" i="20" s="1"/>
  <c r="P16" i="20"/>
  <c r="AE16" i="20" s="1"/>
  <c r="P14" i="20"/>
  <c r="AE14" i="20" s="1"/>
  <c r="P13" i="20"/>
  <c r="P12" i="20"/>
  <c r="AE12" i="20" s="1"/>
  <c r="J35" i="20"/>
  <c r="D18" i="45" s="1"/>
  <c r="O23" i="20"/>
  <c r="O22" i="20"/>
  <c r="D66" i="20" s="1"/>
  <c r="H66" i="20" s="1"/>
  <c r="O21" i="20"/>
  <c r="O20" i="20"/>
  <c r="O18" i="20"/>
  <c r="O17" i="20"/>
  <c r="D62" i="20" s="1"/>
  <c r="H62" i="20" s="1"/>
  <c r="O16" i="20"/>
  <c r="D61" i="20" s="1"/>
  <c r="H61" i="20" s="1"/>
  <c r="O14" i="20"/>
  <c r="O13" i="20"/>
  <c r="O12" i="20"/>
  <c r="D58" i="20" s="1"/>
  <c r="H58" i="20" s="1"/>
  <c r="L54" i="22"/>
  <c r="M53" i="22"/>
  <c r="L53" i="22"/>
  <c r="O53" i="22"/>
  <c r="P53" i="22"/>
  <c r="S53" i="22"/>
  <c r="T53" i="22"/>
  <c r="W53" i="22"/>
  <c r="X53" i="22"/>
  <c r="AA53" i="22"/>
  <c r="AB53" i="22"/>
  <c r="AE53" i="22"/>
  <c r="AF53" i="22"/>
  <c r="O54" i="22"/>
  <c r="S54" i="22"/>
  <c r="W54" i="22"/>
  <c r="AA54" i="22"/>
  <c r="AE54" i="22"/>
  <c r="K66" i="22"/>
  <c r="L66" i="22"/>
  <c r="AI66" i="22" s="1"/>
  <c r="M66" i="22"/>
  <c r="N66" i="22"/>
  <c r="O66" i="22"/>
  <c r="P66" i="22"/>
  <c r="Q66" i="22"/>
  <c r="R66" i="22"/>
  <c r="S66" i="22"/>
  <c r="T66" i="22"/>
  <c r="U66" i="22"/>
  <c r="V66" i="22"/>
  <c r="W66" i="22"/>
  <c r="X66" i="22"/>
  <c r="Y66" i="22"/>
  <c r="Z66" i="22"/>
  <c r="AA66" i="22"/>
  <c r="AB66" i="22"/>
  <c r="AC66" i="22"/>
  <c r="AD66" i="22"/>
  <c r="AE66" i="22"/>
  <c r="AF66" i="22"/>
  <c r="AG66" i="22"/>
  <c r="AH66" i="22"/>
  <c r="K67" i="22"/>
  <c r="L67" i="22"/>
  <c r="M67" i="22"/>
  <c r="N67" i="22"/>
  <c r="O67" i="22"/>
  <c r="P67" i="22"/>
  <c r="Q67" i="22"/>
  <c r="R67" i="22"/>
  <c r="S67" i="22"/>
  <c r="T67" i="22"/>
  <c r="U67" i="22"/>
  <c r="V67" i="22"/>
  <c r="W67" i="22"/>
  <c r="X67" i="22"/>
  <c r="Y67" i="22"/>
  <c r="Z67" i="22"/>
  <c r="AA67" i="22"/>
  <c r="AB67" i="22"/>
  <c r="AC67" i="22"/>
  <c r="AD67" i="22"/>
  <c r="AE67" i="22"/>
  <c r="AF67" i="22"/>
  <c r="AG67" i="22"/>
  <c r="AH67" i="22"/>
  <c r="J66" i="22"/>
  <c r="J67" i="22"/>
  <c r="F46" i="22"/>
  <c r="F47" i="22"/>
  <c r="F48" i="22"/>
  <c r="F49" i="22"/>
  <c r="F50" i="22"/>
  <c r="F51" i="22"/>
  <c r="F52" i="22"/>
  <c r="F53" i="22"/>
  <c r="J53" i="22" s="1"/>
  <c r="F54" i="22"/>
  <c r="J54" i="22"/>
  <c r="V36" i="22"/>
  <c r="U36" i="22"/>
  <c r="J36" i="22"/>
  <c r="D17" i="45" s="1"/>
  <c r="P24" i="22"/>
  <c r="AE24" i="22" s="1"/>
  <c r="P22" i="22"/>
  <c r="AE22" i="22" s="1"/>
  <c r="P21" i="22"/>
  <c r="AE21" i="22" s="1"/>
  <c r="P20" i="22"/>
  <c r="AE20" i="22" s="1"/>
  <c r="P18" i="22"/>
  <c r="AE18" i="22" s="1"/>
  <c r="P13" i="22"/>
  <c r="AE13" i="22" s="1"/>
  <c r="P14" i="22"/>
  <c r="AE14" i="22" s="1"/>
  <c r="P16" i="22"/>
  <c r="AE16" i="22" s="1"/>
  <c r="P17" i="22"/>
  <c r="AE17" i="22" s="1"/>
  <c r="P12" i="22"/>
  <c r="AE12" i="22" s="1"/>
  <c r="O24" i="22"/>
  <c r="O22" i="22"/>
  <c r="O21" i="22"/>
  <c r="O20" i="22"/>
  <c r="D65" i="22" s="1"/>
  <c r="H65" i="22" s="1"/>
  <c r="O18" i="22"/>
  <c r="D64" i="22" s="1"/>
  <c r="H64" i="22" s="1"/>
  <c r="O17" i="22"/>
  <c r="O16" i="22"/>
  <c r="O14" i="22"/>
  <c r="D61" i="22" s="1"/>
  <c r="H61" i="22" s="1"/>
  <c r="O13" i="22"/>
  <c r="O12" i="22"/>
  <c r="D53" i="3"/>
  <c r="D64" i="20"/>
  <c r="H64" i="20" s="1"/>
  <c r="U64" i="20"/>
  <c r="D65" i="20"/>
  <c r="H65" i="20"/>
  <c r="AC65" i="20"/>
  <c r="D63" i="20"/>
  <c r="H63" i="20" s="1"/>
  <c r="D67" i="20"/>
  <c r="H67" i="20"/>
  <c r="D60" i="20"/>
  <c r="H60" i="20"/>
  <c r="Z60" i="20" s="1"/>
  <c r="D67" i="22"/>
  <c r="D63" i="22"/>
  <c r="H63" i="22" s="1"/>
  <c r="D62" i="22"/>
  <c r="D66" i="22"/>
  <c r="D47" i="21"/>
  <c r="H47" i="21" s="1"/>
  <c r="Q21" i="20"/>
  <c r="O47" i="21"/>
  <c r="AE47" i="21"/>
  <c r="P47" i="21"/>
  <c r="AF47" i="21"/>
  <c r="Q47" i="21"/>
  <c r="AG47" i="21"/>
  <c r="AD47" i="21"/>
  <c r="Y47" i="21"/>
  <c r="K47" i="21"/>
  <c r="AA47" i="21"/>
  <c r="AB47" i="21"/>
  <c r="AC47" i="21"/>
  <c r="S47" i="21"/>
  <c r="N47" i="21"/>
  <c r="AI47" i="21" s="1"/>
  <c r="T47" i="21"/>
  <c r="R47" i="21"/>
  <c r="U47" i="21"/>
  <c r="V47" i="21"/>
  <c r="W47" i="21"/>
  <c r="X47" i="21"/>
  <c r="Z47" i="21"/>
  <c r="AH47" i="21"/>
  <c r="L47" i="21"/>
  <c r="M47" i="21"/>
  <c r="J47" i="21"/>
  <c r="D50" i="21"/>
  <c r="H50" i="21" s="1"/>
  <c r="H51" i="21"/>
  <c r="D45" i="21"/>
  <c r="H45" i="21" s="1"/>
  <c r="Q12" i="26"/>
  <c r="T20" i="26"/>
  <c r="T18" i="26"/>
  <c r="T21" i="26"/>
  <c r="T22" i="26"/>
  <c r="T17" i="26"/>
  <c r="D59" i="20"/>
  <c r="H59" i="20" s="1"/>
  <c r="D60" i="22"/>
  <c r="H60" i="22" s="1"/>
  <c r="D59" i="22"/>
  <c r="D198" i="23"/>
  <c r="H198" i="23" s="1"/>
  <c r="H200" i="23"/>
  <c r="T14" i="26"/>
  <c r="R22" i="26"/>
  <c r="R17" i="26"/>
  <c r="R16" i="26"/>
  <c r="T15" i="26"/>
  <c r="R21" i="26"/>
  <c r="R13" i="26"/>
  <c r="R12" i="26"/>
  <c r="T16" i="26"/>
  <c r="R20" i="26"/>
  <c r="R14" i="26"/>
  <c r="T13" i="26"/>
  <c r="T12" i="26"/>
  <c r="R18" i="26"/>
  <c r="R15" i="26"/>
  <c r="AC21" i="24"/>
  <c r="J40" i="24"/>
  <c r="D46" i="21"/>
  <c r="H46" i="21" s="1"/>
  <c r="L51" i="24"/>
  <c r="P51" i="24"/>
  <c r="T51" i="24"/>
  <c r="X51" i="24"/>
  <c r="AB51" i="24"/>
  <c r="N51" i="24"/>
  <c r="V51" i="24"/>
  <c r="AD51" i="24"/>
  <c r="M51" i="24"/>
  <c r="Q51" i="24"/>
  <c r="U51" i="24"/>
  <c r="Y51" i="24"/>
  <c r="AC51" i="24"/>
  <c r="K51" i="24"/>
  <c r="R51" i="24"/>
  <c r="Z51" i="24"/>
  <c r="W51" i="24"/>
  <c r="AE51" i="24"/>
  <c r="S51" i="24"/>
  <c r="J51" i="24"/>
  <c r="AA51" i="24"/>
  <c r="O51" i="24"/>
  <c r="M48" i="24"/>
  <c r="Q48" i="24"/>
  <c r="U48" i="24"/>
  <c r="Y48" i="24"/>
  <c r="Y55" i="24" s="1"/>
  <c r="AC48" i="24"/>
  <c r="S48" i="24"/>
  <c r="AA48" i="24"/>
  <c r="N48" i="24"/>
  <c r="AI48" i="24" s="1"/>
  <c r="R48" i="24"/>
  <c r="V48" i="24"/>
  <c r="Z48" i="24"/>
  <c r="AD48" i="24"/>
  <c r="AD55" i="24" s="1"/>
  <c r="O48" i="24"/>
  <c r="W48" i="24"/>
  <c r="AE48" i="24"/>
  <c r="T48" i="24"/>
  <c r="AB48" i="24"/>
  <c r="J48" i="24"/>
  <c r="P48" i="24"/>
  <c r="X48" i="24"/>
  <c r="K48" i="24"/>
  <c r="L48" i="24"/>
  <c r="M52" i="24"/>
  <c r="Q52" i="24"/>
  <c r="U52" i="24"/>
  <c r="Y52" i="24"/>
  <c r="AC52" i="24"/>
  <c r="N52" i="24"/>
  <c r="R52" i="24"/>
  <c r="V52" i="24"/>
  <c r="Z52" i="24"/>
  <c r="AD52" i="24"/>
  <c r="P52" i="24"/>
  <c r="X52" i="24"/>
  <c r="J52" i="24"/>
  <c r="T52" i="24"/>
  <c r="AE52" i="24"/>
  <c r="S52" i="24"/>
  <c r="AA52" i="24"/>
  <c r="L52" i="24"/>
  <c r="AB52" i="24"/>
  <c r="O52" i="24"/>
  <c r="W52" i="24"/>
  <c r="K52" i="24"/>
  <c r="N49" i="24"/>
  <c r="R49" i="24"/>
  <c r="V49" i="24"/>
  <c r="Z49" i="24"/>
  <c r="AD49" i="24"/>
  <c r="J49" i="24"/>
  <c r="L49" i="24"/>
  <c r="T49" i="24"/>
  <c r="AI49" i="24" s="1"/>
  <c r="AB49" i="24"/>
  <c r="O49" i="24"/>
  <c r="S49" i="24"/>
  <c r="W49" i="24"/>
  <c r="AA49" i="24"/>
  <c r="AE49" i="24"/>
  <c r="P49" i="24"/>
  <c r="X49" i="24"/>
  <c r="U49" i="24"/>
  <c r="AC49" i="24"/>
  <c r="Q49" i="24"/>
  <c r="Y49" i="24"/>
  <c r="M49" i="24"/>
  <c r="K49" i="24"/>
  <c r="L47" i="24"/>
  <c r="P47" i="24"/>
  <c r="T47" i="24"/>
  <c r="X47" i="24"/>
  <c r="AB47" i="24"/>
  <c r="R47" i="24"/>
  <c r="Z47" i="24"/>
  <c r="M47" i="24"/>
  <c r="Q47" i="24"/>
  <c r="U47" i="24"/>
  <c r="Y47" i="24"/>
  <c r="AC47" i="24"/>
  <c r="K47" i="24"/>
  <c r="N47" i="24"/>
  <c r="N55" i="24" s="1"/>
  <c r="H82" i="5" s="1"/>
  <c r="V47" i="24"/>
  <c r="AD47" i="24"/>
  <c r="S47" i="24"/>
  <c r="O46" i="24"/>
  <c r="S46" i="24"/>
  <c r="W46" i="24"/>
  <c r="AA46" i="24"/>
  <c r="AE46" i="24"/>
  <c r="K46" i="24"/>
  <c r="Q46" i="24"/>
  <c r="Y46" i="24"/>
  <c r="L46" i="24"/>
  <c r="AI46" i="24" s="1"/>
  <c r="P46" i="24"/>
  <c r="T46" i="24"/>
  <c r="X46" i="24"/>
  <c r="AB46" i="24"/>
  <c r="J46" i="24"/>
  <c r="M46" i="24"/>
  <c r="U46" i="24"/>
  <c r="AC46" i="24"/>
  <c r="AC55" i="24" s="1"/>
  <c r="N53" i="24"/>
  <c r="R53" i="24"/>
  <c r="V53" i="24"/>
  <c r="Z53" i="24"/>
  <c r="AD53" i="24"/>
  <c r="J53" i="24"/>
  <c r="O53" i="24"/>
  <c r="S53" i="24"/>
  <c r="W53" i="24"/>
  <c r="AA53" i="24"/>
  <c r="AE53" i="24"/>
  <c r="Y53" i="24"/>
  <c r="AE47" i="24"/>
  <c r="AD46" i="24"/>
  <c r="O54" i="24"/>
  <c r="S54" i="24"/>
  <c r="W54" i="24"/>
  <c r="AA54" i="24"/>
  <c r="AE54" i="24"/>
  <c r="K54" i="24"/>
  <c r="L54" i="24"/>
  <c r="P54" i="24"/>
  <c r="T54" i="24"/>
  <c r="X54" i="24"/>
  <c r="AB54" i="24"/>
  <c r="J54" i="24"/>
  <c r="O50" i="24"/>
  <c r="S50" i="24"/>
  <c r="W50" i="24"/>
  <c r="AA50" i="24"/>
  <c r="AE50" i="24"/>
  <c r="K50" i="24"/>
  <c r="AI50" i="24" s="1"/>
  <c r="M50" i="24"/>
  <c r="U50" i="24"/>
  <c r="AC50" i="24"/>
  <c r="L50" i="24"/>
  <c r="P50" i="24"/>
  <c r="T50" i="24"/>
  <c r="X50" i="24"/>
  <c r="AB50" i="24"/>
  <c r="J50" i="24"/>
  <c r="Q50" i="24"/>
  <c r="Y50" i="24"/>
  <c r="J47" i="24"/>
  <c r="AI47" i="24" s="1"/>
  <c r="AD54" i="24"/>
  <c r="V54" i="24"/>
  <c r="N54" i="24"/>
  <c r="X53" i="24"/>
  <c r="P53" i="24"/>
  <c r="Z50" i="24"/>
  <c r="AA47" i="24"/>
  <c r="Z46" i="24"/>
  <c r="Q53" i="24"/>
  <c r="O47" i="24"/>
  <c r="N46" i="24"/>
  <c r="D45" i="24"/>
  <c r="H45" i="24" s="1"/>
  <c r="K53" i="24"/>
  <c r="AC54" i="24"/>
  <c r="U54" i="24"/>
  <c r="M54" i="24"/>
  <c r="AC53" i="24"/>
  <c r="U53" i="24"/>
  <c r="M53" i="24"/>
  <c r="V50" i="24"/>
  <c r="W47" i="24"/>
  <c r="V46" i="24"/>
  <c r="V55" i="24" s="1"/>
  <c r="P82" i="5" s="1"/>
  <c r="Y34" i="24"/>
  <c r="K54" i="22"/>
  <c r="AH54" i="22"/>
  <c r="AD54" i="22"/>
  <c r="Z54" i="22"/>
  <c r="V54" i="22"/>
  <c r="R54" i="22"/>
  <c r="N54" i="22"/>
  <c r="AG54" i="22"/>
  <c r="AC54" i="22"/>
  <c r="Y54" i="22"/>
  <c r="U54" i="22"/>
  <c r="Q54" i="22"/>
  <c r="M54" i="22"/>
  <c r="AF54" i="22"/>
  <c r="AB54" i="22"/>
  <c r="X54" i="22"/>
  <c r="T54" i="22"/>
  <c r="P54" i="22"/>
  <c r="N35" i="24"/>
  <c r="R35" i="24"/>
  <c r="V35" i="24"/>
  <c r="Z35" i="24"/>
  <c r="AD35" i="24"/>
  <c r="Y35" i="24"/>
  <c r="O35" i="24"/>
  <c r="S35" i="24"/>
  <c r="W35" i="24"/>
  <c r="AA35" i="24"/>
  <c r="AE35" i="24"/>
  <c r="K35" i="24"/>
  <c r="U35" i="24"/>
  <c r="L35" i="24"/>
  <c r="P35" i="24"/>
  <c r="T35" i="24"/>
  <c r="X35" i="24"/>
  <c r="AB35" i="24"/>
  <c r="J35" i="24"/>
  <c r="M35" i="24"/>
  <c r="Q35" i="24"/>
  <c r="AC35" i="24"/>
  <c r="N39" i="24"/>
  <c r="R39" i="24"/>
  <c r="V39" i="24"/>
  <c r="Z39" i="24"/>
  <c r="AD39" i="24"/>
  <c r="Q39" i="24"/>
  <c r="AC39" i="24"/>
  <c r="O39" i="24"/>
  <c r="S39" i="24"/>
  <c r="W39" i="24"/>
  <c r="AA39" i="24"/>
  <c r="AE39" i="24"/>
  <c r="K39" i="24"/>
  <c r="M39" i="24"/>
  <c r="U39" i="24"/>
  <c r="L39" i="24"/>
  <c r="P39" i="24"/>
  <c r="T39" i="24"/>
  <c r="X39" i="24"/>
  <c r="AB39" i="24"/>
  <c r="J39" i="24"/>
  <c r="Y39" i="24"/>
  <c r="T33" i="24"/>
  <c r="W33" i="24"/>
  <c r="Y33" i="24"/>
  <c r="Z33" i="24"/>
  <c r="J41" i="24"/>
  <c r="U41" i="24"/>
  <c r="L37" i="24"/>
  <c r="V37" i="24"/>
  <c r="M38" i="24"/>
  <c r="Q38" i="24"/>
  <c r="U38" i="24"/>
  <c r="Y38" i="24"/>
  <c r="AC38" i="24"/>
  <c r="K38" i="24"/>
  <c r="P38" i="24"/>
  <c r="AB38" i="24"/>
  <c r="N38" i="24"/>
  <c r="R38" i="24"/>
  <c r="V38" i="24"/>
  <c r="Z38" i="24"/>
  <c r="AD38" i="24"/>
  <c r="J38" i="24"/>
  <c r="X38" i="24"/>
  <c r="O38" i="24"/>
  <c r="S38" i="24"/>
  <c r="W38" i="24"/>
  <c r="AA38" i="24"/>
  <c r="AE38" i="24"/>
  <c r="L38" i="24"/>
  <c r="T38" i="24"/>
  <c r="AE41" i="24"/>
  <c r="O36" i="24"/>
  <c r="S36" i="24"/>
  <c r="W36" i="24"/>
  <c r="AA36" i="24"/>
  <c r="AE36" i="24"/>
  <c r="N36" i="24"/>
  <c r="V36" i="24"/>
  <c r="L36" i="24"/>
  <c r="P36" i="24"/>
  <c r="T36" i="24"/>
  <c r="X36" i="24"/>
  <c r="AB36" i="24"/>
  <c r="AD36" i="24"/>
  <c r="M36" i="24"/>
  <c r="Q36" i="24"/>
  <c r="U36" i="24"/>
  <c r="Y36" i="24"/>
  <c r="AC36" i="24"/>
  <c r="K36" i="24"/>
  <c r="R36" i="24"/>
  <c r="Z36" i="24"/>
  <c r="J36" i="24"/>
  <c r="M34" i="24"/>
  <c r="Q34" i="24"/>
  <c r="U34" i="24"/>
  <c r="AC34" i="24"/>
  <c r="K34" i="24"/>
  <c r="P34" i="24"/>
  <c r="N34" i="24"/>
  <c r="R34" i="24"/>
  <c r="V34" i="24"/>
  <c r="AD34" i="24"/>
  <c r="J34" i="24"/>
  <c r="T34" i="24"/>
  <c r="S34" i="24"/>
  <c r="W34" i="24"/>
  <c r="AA34" i="24"/>
  <c r="L34" i="24"/>
  <c r="X34" i="24"/>
  <c r="O40" i="24"/>
  <c r="AE40" i="24"/>
  <c r="P40" i="24"/>
  <c r="AD40" i="24"/>
  <c r="Y40" i="24"/>
  <c r="V40" i="24"/>
  <c r="D51" i="20"/>
  <c r="H51" i="20" s="1"/>
  <c r="D47" i="20"/>
  <c r="H47" i="20" s="1"/>
  <c r="R47" i="20" s="1"/>
  <c r="T64" i="20"/>
  <c r="J64" i="20"/>
  <c r="AA64" i="20"/>
  <c r="W64" i="20"/>
  <c r="S64" i="20"/>
  <c r="O64" i="20"/>
  <c r="K64" i="20"/>
  <c r="AC64" i="20"/>
  <c r="X64" i="20"/>
  <c r="R64" i="20"/>
  <c r="M64" i="20"/>
  <c r="AB64" i="20"/>
  <c r="V64" i="20"/>
  <c r="Q64" i="20"/>
  <c r="L64" i="20"/>
  <c r="N64" i="20"/>
  <c r="Y64" i="20"/>
  <c r="M65" i="20"/>
  <c r="S65" i="20"/>
  <c r="X65" i="20"/>
  <c r="AC66" i="20"/>
  <c r="Y66" i="20"/>
  <c r="U66" i="20"/>
  <c r="Q66" i="20"/>
  <c r="M66" i="20"/>
  <c r="N66" i="20"/>
  <c r="S66" i="20"/>
  <c r="X66" i="20"/>
  <c r="AB67" i="20"/>
  <c r="X67" i="20"/>
  <c r="T67" i="20"/>
  <c r="P67" i="20"/>
  <c r="L67" i="20"/>
  <c r="N67" i="20"/>
  <c r="S67" i="20"/>
  <c r="Y67" i="20"/>
  <c r="Z65" i="20"/>
  <c r="V65" i="20"/>
  <c r="R65" i="20"/>
  <c r="N65" i="20"/>
  <c r="J65" i="20"/>
  <c r="O65" i="20"/>
  <c r="T65" i="20"/>
  <c r="Y65" i="20"/>
  <c r="J67" i="20"/>
  <c r="O67" i="20"/>
  <c r="U67" i="20"/>
  <c r="Z67" i="20"/>
  <c r="AH53" i="22"/>
  <c r="AD53" i="22"/>
  <c r="Z53" i="22"/>
  <c r="V53" i="22"/>
  <c r="R53" i="22"/>
  <c r="N53" i="22"/>
  <c r="K53" i="22"/>
  <c r="AG53" i="22"/>
  <c r="AC53" i="22"/>
  <c r="Y53" i="22"/>
  <c r="U53" i="22"/>
  <c r="Q53" i="22"/>
  <c r="N200" i="23"/>
  <c r="R200" i="23"/>
  <c r="V200" i="23"/>
  <c r="Z200" i="23"/>
  <c r="AD200" i="23"/>
  <c r="AH200" i="23"/>
  <c r="M200" i="23"/>
  <c r="S200" i="23"/>
  <c r="W200" i="23"/>
  <c r="AE200" i="23"/>
  <c r="AI200" i="23"/>
  <c r="P200" i="23"/>
  <c r="X200" i="23"/>
  <c r="AB200" i="23"/>
  <c r="AJ200" i="23"/>
  <c r="Q200" i="23"/>
  <c r="AC200" i="23"/>
  <c r="AK200" i="23"/>
  <c r="O200" i="23"/>
  <c r="AA200" i="23"/>
  <c r="T200" i="23"/>
  <c r="AF200" i="23"/>
  <c r="U200" i="23"/>
  <c r="Y200" i="23"/>
  <c r="AG200" i="23"/>
  <c r="X60" i="20"/>
  <c r="U60" i="20"/>
  <c r="R60" i="20"/>
  <c r="W60" i="20"/>
  <c r="AE60" i="20"/>
  <c r="M60" i="20"/>
  <c r="AA60" i="20"/>
  <c r="R23" i="20"/>
  <c r="Q23" i="20"/>
  <c r="Q16" i="20"/>
  <c r="R17" i="20"/>
  <c r="T12" i="20"/>
  <c r="R14" i="20"/>
  <c r="Q18" i="20"/>
  <c r="R13" i="24"/>
  <c r="AD46" i="21"/>
  <c r="AH46" i="21"/>
  <c r="AE46" i="21"/>
  <c r="AF46" i="21"/>
  <c r="AG46" i="21"/>
  <c r="AD45" i="21"/>
  <c r="AH45" i="21"/>
  <c r="AE45" i="21"/>
  <c r="AF45" i="21"/>
  <c r="AG45" i="21"/>
  <c r="L59" i="20"/>
  <c r="Z59" i="20"/>
  <c r="U16" i="23"/>
  <c r="S17" i="23"/>
  <c r="S15" i="23"/>
  <c r="U13" i="23"/>
  <c r="U12" i="23"/>
  <c r="S16" i="23"/>
  <c r="U17" i="23"/>
  <c r="U14" i="23"/>
  <c r="S13" i="23"/>
  <c r="S12" i="23"/>
  <c r="U15" i="23"/>
  <c r="S14" i="23"/>
  <c r="R16" i="23"/>
  <c r="R13" i="23"/>
  <c r="R12" i="23"/>
  <c r="R17" i="23"/>
  <c r="R14" i="23"/>
  <c r="R15" i="23"/>
  <c r="S16" i="21"/>
  <c r="K34" i="21"/>
  <c r="O34" i="21"/>
  <c r="S34" i="21"/>
  <c r="W34" i="21"/>
  <c r="AA34" i="21"/>
  <c r="AE34" i="21"/>
  <c r="U34" i="21"/>
  <c r="AG34" i="21"/>
  <c r="N34" i="21"/>
  <c r="Z34" i="21"/>
  <c r="AH34" i="21"/>
  <c r="L34" i="21"/>
  <c r="P34" i="21"/>
  <c r="T34" i="21"/>
  <c r="X34" i="21"/>
  <c r="AB34" i="21"/>
  <c r="AF34" i="21"/>
  <c r="M34" i="21"/>
  <c r="Q34" i="21"/>
  <c r="Y34" i="21"/>
  <c r="AC34" i="21"/>
  <c r="R34" i="21"/>
  <c r="V34" i="21"/>
  <c r="AD34" i="21"/>
  <c r="T18" i="24"/>
  <c r="S18" i="21"/>
  <c r="R15" i="21"/>
  <c r="Q19" i="24"/>
  <c r="L33" i="24"/>
  <c r="K45" i="24"/>
  <c r="AF45" i="24"/>
  <c r="AG45" i="24"/>
  <c r="AG55" i="24"/>
  <c r="AH45" i="24"/>
  <c r="N32" i="24"/>
  <c r="AH32" i="24"/>
  <c r="AI51" i="21"/>
  <c r="AI52" i="21"/>
  <c r="M33" i="24"/>
  <c r="Q32" i="24"/>
  <c r="J32" i="24"/>
  <c r="W32" i="24"/>
  <c r="R19" i="21"/>
  <c r="U19" i="21"/>
  <c r="P32" i="24"/>
  <c r="AC32" i="24"/>
  <c r="AE32" i="24"/>
  <c r="AD32" i="24"/>
  <c r="T198" i="23"/>
  <c r="AJ198" i="23"/>
  <c r="U198" i="23"/>
  <c r="R32" i="24"/>
  <c r="T32" i="24"/>
  <c r="AA32" i="24"/>
  <c r="AG32" i="24"/>
  <c r="AF32" i="24"/>
  <c r="M32" i="24"/>
  <c r="V32" i="24"/>
  <c r="S32" i="24"/>
  <c r="D197" i="23"/>
  <c r="H197" i="23"/>
  <c r="D196" i="23"/>
  <c r="H196" i="23" s="1"/>
  <c r="N198" i="23"/>
  <c r="AC198" i="23"/>
  <c r="U12" i="21"/>
  <c r="P198" i="23"/>
  <c r="Z198" i="23"/>
  <c r="R12" i="21"/>
  <c r="Y32" i="24"/>
  <c r="AB32" i="24"/>
  <c r="L32" i="24"/>
  <c r="O32" i="24"/>
  <c r="K32" i="24"/>
  <c r="Z32" i="24"/>
  <c r="U32" i="24"/>
  <c r="X32" i="24"/>
  <c r="AI50" i="21"/>
  <c r="J34" i="21"/>
  <c r="AI54" i="24"/>
  <c r="U40" i="24"/>
  <c r="AA40" i="24"/>
  <c r="AC37" i="24"/>
  <c r="N40" i="24"/>
  <c r="AB40" i="24"/>
  <c r="L40" i="24"/>
  <c r="K40" i="24"/>
  <c r="Q40" i="24"/>
  <c r="X40" i="24"/>
  <c r="Z40" i="24"/>
  <c r="W40" i="24"/>
  <c r="AA37" i="24"/>
  <c r="M41" i="24"/>
  <c r="N45" i="24"/>
  <c r="R45" i="24"/>
  <c r="R55" i="24" s="1"/>
  <c r="L82" i="5" s="1"/>
  <c r="V45" i="24"/>
  <c r="Z45" i="24"/>
  <c r="Z55" i="24" s="1"/>
  <c r="AD45" i="24"/>
  <c r="L45" i="24"/>
  <c r="L55" i="24" s="1"/>
  <c r="T45" i="24"/>
  <c r="T55" i="24" s="1"/>
  <c r="N82" i="5" s="1"/>
  <c r="O45" i="24"/>
  <c r="O55" i="24" s="1"/>
  <c r="I82" i="5" s="1"/>
  <c r="S45" i="24"/>
  <c r="S55" i="24" s="1"/>
  <c r="M82" i="5" s="1"/>
  <c r="W45" i="24"/>
  <c r="W55" i="24" s="1"/>
  <c r="AA45" i="24"/>
  <c r="AA55" i="24" s="1"/>
  <c r="U82" i="5" s="1"/>
  <c r="AE45" i="24"/>
  <c r="AE55" i="24" s="1"/>
  <c r="Y82" i="5" s="1"/>
  <c r="P45" i="24"/>
  <c r="P55" i="24" s="1"/>
  <c r="X45" i="24"/>
  <c r="X55" i="24" s="1"/>
  <c r="R82" i="5" s="1"/>
  <c r="AB45" i="24"/>
  <c r="AB55" i="24" s="1"/>
  <c r="U45" i="24"/>
  <c r="U55" i="24" s="1"/>
  <c r="O82" i="5" s="1"/>
  <c r="J45" i="24"/>
  <c r="J55" i="24" s="1"/>
  <c r="D80" i="40"/>
  <c r="AC45" i="24"/>
  <c r="Q45" i="24"/>
  <c r="Q55" i="24"/>
  <c r="Y45" i="24"/>
  <c r="M45" i="24"/>
  <c r="M55" i="24"/>
  <c r="G82" i="5" s="1"/>
  <c r="AC40" i="24"/>
  <c r="M40" i="24"/>
  <c r="T40" i="24"/>
  <c r="R40" i="24"/>
  <c r="S40" i="24"/>
  <c r="AE34" i="24"/>
  <c r="O34" i="24"/>
  <c r="Z34" i="24"/>
  <c r="AB34" i="24"/>
  <c r="O41" i="24"/>
  <c r="J37" i="24"/>
  <c r="AI53" i="24"/>
  <c r="AI52" i="24"/>
  <c r="AI51" i="24"/>
  <c r="AI49" i="21"/>
  <c r="AI67" i="20"/>
  <c r="Y80" i="40"/>
  <c r="O80" i="40"/>
  <c r="AB80" i="40"/>
  <c r="N80" i="40"/>
  <c r="U80" i="40"/>
  <c r="G80" i="40"/>
  <c r="M80" i="40"/>
  <c r="H80" i="40"/>
  <c r="X197" i="23"/>
  <c r="Q197" i="23"/>
  <c r="AB197" i="23"/>
  <c r="U197" i="23"/>
  <c r="P197" i="23"/>
  <c r="N197" i="23"/>
  <c r="T13" i="22"/>
  <c r="T16" i="22"/>
  <c r="T22" i="22"/>
  <c r="R20" i="22"/>
  <c r="R22" i="22"/>
  <c r="R17" i="22"/>
  <c r="Q14" i="22"/>
  <c r="Q18" i="22"/>
  <c r="T24" i="22"/>
  <c r="T18" i="22"/>
  <c r="AA22" i="24"/>
  <c r="E25" i="24" s="1"/>
  <c r="E52" i="22"/>
  <c r="E53" i="22"/>
  <c r="E54" i="22"/>
  <c r="E51" i="22"/>
  <c r="E47" i="22"/>
  <c r="E48" i="22"/>
  <c r="E49" i="22"/>
  <c r="E50" i="22"/>
  <c r="E46" i="22"/>
  <c r="AA22" i="25"/>
  <c r="Z22" i="25"/>
  <c r="W22" i="25"/>
  <c r="V22" i="25"/>
  <c r="D82" i="5"/>
  <c r="C54" i="22"/>
  <c r="C67" i="22" s="1"/>
  <c r="C53" i="22"/>
  <c r="C66" i="22" s="1"/>
  <c r="C52" i="22"/>
  <c r="C65" i="22" s="1"/>
  <c r="C51" i="22"/>
  <c r="C64" i="22" s="1"/>
  <c r="C50" i="22"/>
  <c r="C63" i="22"/>
  <c r="C49" i="22"/>
  <c r="C62" i="22" s="1"/>
  <c r="C48" i="22"/>
  <c r="C61" i="22"/>
  <c r="C47" i="22"/>
  <c r="C60" i="22" s="1"/>
  <c r="C46" i="22"/>
  <c r="C59" i="22"/>
  <c r="D55" i="3"/>
  <c r="E55" i="3"/>
  <c r="H67" i="22"/>
  <c r="H62" i="22"/>
  <c r="H66" i="22"/>
  <c r="H59" i="22"/>
  <c r="Q61" i="22"/>
  <c r="AG61" i="22"/>
  <c r="AA61" i="22"/>
  <c r="N61" i="22"/>
  <c r="AD61" i="22"/>
  <c r="AE61" i="22"/>
  <c r="M63" i="22"/>
  <c r="AC63" i="22"/>
  <c r="AE63" i="22"/>
  <c r="X63" i="22"/>
  <c r="V63" i="22"/>
  <c r="O63" i="22"/>
  <c r="AB63" i="22"/>
  <c r="Y62" i="22"/>
  <c r="S62" i="22"/>
  <c r="AB62" i="22"/>
  <c r="Z62" i="22"/>
  <c r="O62" i="22"/>
  <c r="X62" i="22"/>
  <c r="AI67" i="22"/>
  <c r="M199" i="23" l="1"/>
  <c r="N199" i="23"/>
  <c r="O199" i="23"/>
  <c r="AC199" i="23"/>
  <c r="AJ199" i="23"/>
  <c r="X199" i="23"/>
  <c r="Y199" i="23"/>
  <c r="AA199" i="23"/>
  <c r="AE199" i="23"/>
  <c r="AK199" i="23"/>
  <c r="U199" i="23"/>
  <c r="AI199" i="23"/>
  <c r="AH199" i="23"/>
  <c r="W199" i="23"/>
  <c r="T199" i="23"/>
  <c r="P199" i="23"/>
  <c r="AL199" i="23" s="1"/>
  <c r="AG199" i="23"/>
  <c r="V199" i="23"/>
  <c r="AD199" i="23"/>
  <c r="AB199" i="23"/>
  <c r="R199" i="23"/>
  <c r="Z199" i="23"/>
  <c r="Q199" i="23"/>
  <c r="AF199" i="23"/>
  <c r="S199" i="23"/>
  <c r="AH196" i="23"/>
  <c r="AI196" i="23"/>
  <c r="AF196" i="23"/>
  <c r="AC196" i="23"/>
  <c r="X196" i="23"/>
  <c r="N196" i="23"/>
  <c r="AG196" i="23"/>
  <c r="P196" i="23"/>
  <c r="AB196" i="23"/>
  <c r="AA196" i="23"/>
  <c r="Y196" i="23"/>
  <c r="S196" i="23"/>
  <c r="U196" i="23"/>
  <c r="O196" i="23"/>
  <c r="V196" i="23"/>
  <c r="R196" i="23"/>
  <c r="AE196" i="23"/>
  <c r="AD196" i="23"/>
  <c r="Z196" i="23"/>
  <c r="Q196" i="23"/>
  <c r="M196" i="23"/>
  <c r="AK196" i="23"/>
  <c r="AJ196" i="23"/>
  <c r="T196" i="23"/>
  <c r="W196" i="23"/>
  <c r="AL200" i="23"/>
  <c r="Q23" i="26"/>
  <c r="I23" i="45" s="1"/>
  <c r="E30" i="35" s="1"/>
  <c r="AD64" i="22"/>
  <c r="S64" i="22"/>
  <c r="AG64" i="22"/>
  <c r="AB64" i="22"/>
  <c r="M64" i="22"/>
  <c r="O64" i="22"/>
  <c r="R64" i="22"/>
  <c r="AH64" i="22"/>
  <c r="W64" i="22"/>
  <c r="P64" i="22"/>
  <c r="AF64" i="22"/>
  <c r="K64" i="22"/>
  <c r="L64" i="22"/>
  <c r="V64" i="22"/>
  <c r="U64" i="22"/>
  <c r="AA64" i="22"/>
  <c r="T64" i="22"/>
  <c r="Q64" i="22"/>
  <c r="J64" i="22"/>
  <c r="Y64" i="22"/>
  <c r="N64" i="22"/>
  <c r="AC64" i="22"/>
  <c r="AE64" i="22"/>
  <c r="X64" i="22"/>
  <c r="Z64" i="22"/>
  <c r="AB63" i="20"/>
  <c r="M63" i="20"/>
  <c r="AA63" i="20"/>
  <c r="AG63" i="20"/>
  <c r="P63" i="20"/>
  <c r="Z63" i="20"/>
  <c r="AC63" i="20"/>
  <c r="Y63" i="20"/>
  <c r="V63" i="20"/>
  <c r="U63" i="20"/>
  <c r="J63" i="20"/>
  <c r="X63" i="20"/>
  <c r="AE63" i="20"/>
  <c r="T63" i="20"/>
  <c r="AH63" i="20"/>
  <c r="O63" i="20"/>
  <c r="K63" i="20"/>
  <c r="L63" i="20"/>
  <c r="Q63" i="20"/>
  <c r="S63" i="20"/>
  <c r="R63" i="20"/>
  <c r="AF63" i="20"/>
  <c r="N63" i="20"/>
  <c r="W63" i="20"/>
  <c r="AD63" i="20"/>
  <c r="I80" i="40"/>
  <c r="K82" i="5"/>
  <c r="K80" i="40"/>
  <c r="J82" i="5"/>
  <c r="J80" i="40"/>
  <c r="U61" i="22"/>
  <c r="J61" i="22"/>
  <c r="L61" i="22"/>
  <c r="R61" i="22"/>
  <c r="AH61" i="22"/>
  <c r="P61" i="22"/>
  <c r="Y61" i="22"/>
  <c r="K61" i="22"/>
  <c r="T61" i="22"/>
  <c r="V61" i="22"/>
  <c r="O61" i="22"/>
  <c r="X61" i="22"/>
  <c r="M61" i="22"/>
  <c r="AC61" i="22"/>
  <c r="S61" i="22"/>
  <c r="AB61" i="22"/>
  <c r="Z61" i="22"/>
  <c r="W61" i="22"/>
  <c r="AF61" i="22"/>
  <c r="Z82" i="5"/>
  <c r="Z80" i="40"/>
  <c r="Q82" i="5"/>
  <c r="Q80" i="40"/>
  <c r="E23" i="40"/>
  <c r="E23" i="5"/>
  <c r="L80" i="40"/>
  <c r="T82" i="5"/>
  <c r="T80" i="40"/>
  <c r="T197" i="23"/>
  <c r="Z197" i="23"/>
  <c r="AD197" i="23"/>
  <c r="AG197" i="23"/>
  <c r="W197" i="23"/>
  <c r="M197" i="23"/>
  <c r="S197" i="23"/>
  <c r="AC197" i="23"/>
  <c r="O197" i="23"/>
  <c r="AF197" i="23"/>
  <c r="AH197" i="23"/>
  <c r="V197" i="23"/>
  <c r="AE197" i="23"/>
  <c r="AK197" i="23"/>
  <c r="AA197" i="23"/>
  <c r="R197" i="23"/>
  <c r="Y197" i="23"/>
  <c r="AI197" i="23"/>
  <c r="AJ197" i="23"/>
  <c r="K55" i="24"/>
  <c r="AI45" i="24"/>
  <c r="AI55" i="24" s="1"/>
  <c r="W82" i="5"/>
  <c r="W80" i="40"/>
  <c r="X82" i="5"/>
  <c r="X80" i="40"/>
  <c r="S82" i="5"/>
  <c r="S80" i="40"/>
  <c r="Q60" i="22"/>
  <c r="N60" i="22"/>
  <c r="Q63" i="22"/>
  <c r="AG63" i="22"/>
  <c r="J63" i="22"/>
  <c r="AF63" i="22"/>
  <c r="Z63" i="22"/>
  <c r="S63" i="22"/>
  <c r="U63" i="22"/>
  <c r="K63" i="22"/>
  <c r="L63" i="22"/>
  <c r="N63" i="22"/>
  <c r="AD63" i="22"/>
  <c r="AA63" i="22"/>
  <c r="Y63" i="22"/>
  <c r="W63" i="22"/>
  <c r="T63" i="22"/>
  <c r="R63" i="22"/>
  <c r="AH63" i="22"/>
  <c r="P63" i="22"/>
  <c r="X47" i="25"/>
  <c r="M47" i="25"/>
  <c r="AC47" i="25"/>
  <c r="R47" i="25"/>
  <c r="AH47" i="25"/>
  <c r="AE47" i="25"/>
  <c r="L47" i="25"/>
  <c r="AB47" i="25"/>
  <c r="Q47" i="25"/>
  <c r="AG47" i="25"/>
  <c r="V47" i="25"/>
  <c r="K47" i="25"/>
  <c r="AI47" i="25"/>
  <c r="P47" i="25"/>
  <c r="AF47" i="25"/>
  <c r="U47" i="25"/>
  <c r="O47" i="25"/>
  <c r="Z47" i="25"/>
  <c r="S47" i="25"/>
  <c r="AA47" i="25"/>
  <c r="W47" i="25"/>
  <c r="Y47" i="25"/>
  <c r="T47" i="25"/>
  <c r="N47" i="25"/>
  <c r="AD47" i="25"/>
  <c r="F82" i="5"/>
  <c r="F80" i="40"/>
  <c r="Z62" i="20"/>
  <c r="X62" i="20"/>
  <c r="L62" i="20"/>
  <c r="AD62" i="20"/>
  <c r="R62" i="20"/>
  <c r="W62" i="20"/>
  <c r="M62" i="20"/>
  <c r="AA62" i="20"/>
  <c r="AG62" i="20"/>
  <c r="P62" i="20"/>
  <c r="Q62" i="20"/>
  <c r="AC62" i="20"/>
  <c r="J62" i="20"/>
  <c r="O62" i="20"/>
  <c r="T62" i="20"/>
  <c r="AH62" i="20"/>
  <c r="K62" i="20"/>
  <c r="AF62" i="20"/>
  <c r="AB62" i="20"/>
  <c r="U62" i="20"/>
  <c r="S62" i="20"/>
  <c r="N62" i="20"/>
  <c r="V62" i="20"/>
  <c r="Y62" i="20"/>
  <c r="R80" i="40"/>
  <c r="P80" i="40"/>
  <c r="V82" i="5"/>
  <c r="V80" i="40"/>
  <c r="AA82" i="5"/>
  <c r="AA80" i="40"/>
  <c r="AK198" i="23"/>
  <c r="AA198" i="23"/>
  <c r="R198" i="23"/>
  <c r="M198" i="23"/>
  <c r="S198" i="23"/>
  <c r="Q198" i="23"/>
  <c r="AB198" i="23"/>
  <c r="Y198" i="23"/>
  <c r="O198" i="23"/>
  <c r="W198" i="23"/>
  <c r="V198" i="23"/>
  <c r="AF198" i="23"/>
  <c r="AG198" i="23"/>
  <c r="AD198" i="23"/>
  <c r="AI198" i="23"/>
  <c r="X198" i="23"/>
  <c r="AH198" i="23"/>
  <c r="AE198" i="23"/>
  <c r="W59" i="20"/>
  <c r="U59" i="20"/>
  <c r="AF59" i="20"/>
  <c r="Y59" i="20"/>
  <c r="S59" i="20"/>
  <c r="X59" i="20"/>
  <c r="T59" i="20"/>
  <c r="AB59" i="20"/>
  <c r="N59" i="20"/>
  <c r="R59" i="20"/>
  <c r="O59" i="20"/>
  <c r="M59" i="20"/>
  <c r="AC59" i="20"/>
  <c r="Q59" i="20"/>
  <c r="V59" i="20"/>
  <c r="P59" i="20"/>
  <c r="AG59" i="20"/>
  <c r="AE59" i="20"/>
  <c r="J59" i="20"/>
  <c r="K59" i="20"/>
  <c r="AH59" i="20"/>
  <c r="AD59" i="20"/>
  <c r="AA59" i="20"/>
  <c r="D23" i="5"/>
  <c r="D23" i="40"/>
  <c r="E26" i="24"/>
  <c r="AF51" i="26"/>
  <c r="U51" i="26"/>
  <c r="V51" i="26"/>
  <c r="S51" i="26"/>
  <c r="P51" i="26"/>
  <c r="Q51" i="26"/>
  <c r="J51" i="26"/>
  <c r="Z51" i="26"/>
  <c r="W51" i="26"/>
  <c r="T51" i="26"/>
  <c r="Y51" i="26"/>
  <c r="R51" i="26"/>
  <c r="AE51" i="26"/>
  <c r="L51" i="26"/>
  <c r="AA51" i="26"/>
  <c r="AG51" i="26"/>
  <c r="M51" i="26"/>
  <c r="AD51" i="26"/>
  <c r="K51" i="26"/>
  <c r="X51" i="26"/>
  <c r="N51" i="26"/>
  <c r="AC51" i="26"/>
  <c r="AH51" i="26"/>
  <c r="O51" i="26"/>
  <c r="AB51" i="26"/>
  <c r="P53" i="25"/>
  <c r="AF53" i="25"/>
  <c r="Q53" i="25"/>
  <c r="AG53" i="25"/>
  <c r="N53" i="25"/>
  <c r="AD53" i="25"/>
  <c r="T53" i="25"/>
  <c r="S53" i="25"/>
  <c r="U53" i="25"/>
  <c r="K53" i="25"/>
  <c r="R53" i="25"/>
  <c r="AH53" i="25"/>
  <c r="L53" i="25"/>
  <c r="M53" i="25"/>
  <c r="AI53" i="25"/>
  <c r="AA53" i="25"/>
  <c r="X53" i="25"/>
  <c r="Y53" i="25"/>
  <c r="V53" i="25"/>
  <c r="AB53" i="25"/>
  <c r="AC53" i="25"/>
  <c r="Z53" i="25"/>
  <c r="AB41" i="24"/>
  <c r="U37" i="24"/>
  <c r="W41" i="24"/>
  <c r="AC41" i="24"/>
  <c r="Y37" i="24"/>
  <c r="S41" i="24"/>
  <c r="O37" i="24"/>
  <c r="V33" i="24"/>
  <c r="K33" i="24"/>
  <c r="AG33" i="24"/>
  <c r="AF60" i="20"/>
  <c r="N60" i="20"/>
  <c r="T60" i="20"/>
  <c r="AB60" i="20"/>
  <c r="L60" i="20"/>
  <c r="AA41" i="24"/>
  <c r="S37" i="24"/>
  <c r="AD41" i="24"/>
  <c r="Q41" i="24"/>
  <c r="AE33" i="24"/>
  <c r="R33" i="24"/>
  <c r="U33" i="24"/>
  <c r="O33" i="24"/>
  <c r="L52" i="20"/>
  <c r="AB52" i="20"/>
  <c r="AF41" i="24"/>
  <c r="AF37" i="24"/>
  <c r="AA50" i="26"/>
  <c r="P50" i="26"/>
  <c r="AF50" i="26"/>
  <c r="Y50" i="26"/>
  <c r="N50" i="26"/>
  <c r="AI50" i="26" s="1"/>
  <c r="AD50" i="26"/>
  <c r="V52" i="26"/>
  <c r="J40" i="26"/>
  <c r="P40" i="26"/>
  <c r="X40" i="26"/>
  <c r="AF40" i="26"/>
  <c r="L49" i="25"/>
  <c r="AB49" i="25"/>
  <c r="M49" i="25"/>
  <c r="AC49" i="25"/>
  <c r="AE49" i="25"/>
  <c r="Z49" i="25"/>
  <c r="AA49" i="25"/>
  <c r="P49" i="25"/>
  <c r="AF49" i="25"/>
  <c r="Q49" i="25"/>
  <c r="AG49" i="25"/>
  <c r="N49" i="25"/>
  <c r="AD49" i="25"/>
  <c r="W49" i="25"/>
  <c r="K49" i="25"/>
  <c r="AH49" i="25"/>
  <c r="AI49" i="25"/>
  <c r="S49" i="25"/>
  <c r="O49" i="25"/>
  <c r="T49" i="25"/>
  <c r="U49" i="25"/>
  <c r="R49" i="25"/>
  <c r="S46" i="23"/>
  <c r="R49" i="23"/>
  <c r="S108" i="23"/>
  <c r="Q127" i="23"/>
  <c r="AE52" i="26"/>
  <c r="P52" i="26"/>
  <c r="T52" i="26"/>
  <c r="M52" i="26"/>
  <c r="AC52" i="26"/>
  <c r="J52" i="26"/>
  <c r="Z52" i="26"/>
  <c r="K52" i="26"/>
  <c r="AA52" i="26"/>
  <c r="L52" i="26"/>
  <c r="AF52" i="26"/>
  <c r="Q52" i="26"/>
  <c r="AG52" i="26"/>
  <c r="N52" i="26"/>
  <c r="AD52" i="26"/>
  <c r="O52" i="26"/>
  <c r="Y41" i="24"/>
  <c r="AE37" i="24"/>
  <c r="Z41" i="24"/>
  <c r="N37" i="24"/>
  <c r="M37" i="24"/>
  <c r="P33" i="24"/>
  <c r="AF33" i="24"/>
  <c r="V60" i="20"/>
  <c r="AC60" i="20"/>
  <c r="O60" i="20"/>
  <c r="AG60" i="20"/>
  <c r="Y60" i="20"/>
  <c r="O36" i="22"/>
  <c r="Q37" i="24"/>
  <c r="R41" i="24"/>
  <c r="X41" i="24"/>
  <c r="S33" i="24"/>
  <c r="N33" i="24"/>
  <c r="Q33" i="24"/>
  <c r="AB33" i="24"/>
  <c r="L41" i="24"/>
  <c r="D24" i="45"/>
  <c r="D26" i="45" s="1"/>
  <c r="P52" i="20"/>
  <c r="AF52" i="20"/>
  <c r="R52" i="26"/>
  <c r="Q40" i="26"/>
  <c r="Y40" i="26"/>
  <c r="Y49" i="25"/>
  <c r="Q48" i="25"/>
  <c r="T48" i="25"/>
  <c r="K48" i="25"/>
  <c r="Y48" i="25"/>
  <c r="AE48" i="25"/>
  <c r="AD48" i="25"/>
  <c r="R48" i="25"/>
  <c r="X48" i="25"/>
  <c r="AI48" i="25"/>
  <c r="AC48" i="25"/>
  <c r="N48" i="25"/>
  <c r="O48" i="25"/>
  <c r="AH48" i="25"/>
  <c r="L48" i="25"/>
  <c r="AB48" i="25"/>
  <c r="M48" i="25"/>
  <c r="AG48" i="25"/>
  <c r="V48" i="25"/>
  <c r="W48" i="25"/>
  <c r="O53" i="25"/>
  <c r="AE40" i="26"/>
  <c r="AA40" i="26"/>
  <c r="W40" i="26"/>
  <c r="S40" i="26"/>
  <c r="O40" i="26"/>
  <c r="K40" i="26"/>
  <c r="AH40" i="26"/>
  <c r="AD40" i="26"/>
  <c r="Z40" i="26"/>
  <c r="V40" i="26"/>
  <c r="R40" i="26"/>
  <c r="N40" i="26"/>
  <c r="AE53" i="25"/>
  <c r="V41" i="24"/>
  <c r="Z37" i="24"/>
  <c r="K37" i="24"/>
  <c r="P41" i="24"/>
  <c r="T37" i="24"/>
  <c r="AD37" i="24"/>
  <c r="R37" i="24"/>
  <c r="X37" i="24"/>
  <c r="J33" i="24"/>
  <c r="AH33" i="24"/>
  <c r="AH60" i="20"/>
  <c r="S60" i="20"/>
  <c r="AD60" i="20"/>
  <c r="Q60" i="20"/>
  <c r="K60" i="20"/>
  <c r="P60" i="20"/>
  <c r="J60" i="20"/>
  <c r="AI60" i="20" s="1"/>
  <c r="K41" i="24"/>
  <c r="W37" i="24"/>
  <c r="AB37" i="24"/>
  <c r="N41" i="24"/>
  <c r="T41" i="24"/>
  <c r="AD33" i="24"/>
  <c r="AC33" i="24"/>
  <c r="AA33" i="24"/>
  <c r="P37" i="24"/>
  <c r="T52" i="20"/>
  <c r="S50" i="26"/>
  <c r="W50" i="26"/>
  <c r="X50" i="26"/>
  <c r="Q50" i="26"/>
  <c r="AG50" i="26"/>
  <c r="V50" i="26"/>
  <c r="M48" i="26"/>
  <c r="AI48" i="26" s="1"/>
  <c r="W52" i="26"/>
  <c r="Y52" i="26"/>
  <c r="AD47" i="26"/>
  <c r="Y47" i="26"/>
  <c r="AF47" i="26"/>
  <c r="P47" i="26"/>
  <c r="W47" i="26"/>
  <c r="U47" i="26"/>
  <c r="AB47" i="26"/>
  <c r="L47" i="26"/>
  <c r="AI47" i="26" s="1"/>
  <c r="P49" i="26"/>
  <c r="AI49" i="26" s="1"/>
  <c r="AF49" i="26"/>
  <c r="L40" i="26"/>
  <c r="T40" i="26"/>
  <c r="AB40" i="26"/>
  <c r="U48" i="25"/>
  <c r="X49" i="25"/>
  <c r="W53" i="25"/>
  <c r="H39" i="26"/>
  <c r="K39" i="26" s="1"/>
  <c r="AG37" i="21"/>
  <c r="J37" i="21"/>
  <c r="T37" i="21"/>
  <c r="V37" i="21"/>
  <c r="AE37" i="21"/>
  <c r="V39" i="21"/>
  <c r="Q39" i="21"/>
  <c r="AH39" i="21"/>
  <c r="U39" i="21"/>
  <c r="P39" i="21"/>
  <c r="S39" i="21"/>
  <c r="V51" i="25"/>
  <c r="AE51" i="25"/>
  <c r="Y51" i="25"/>
  <c r="M51" i="25"/>
  <c r="AB51" i="25"/>
  <c r="L51" i="25"/>
  <c r="K50" i="25"/>
  <c r="R50" i="25"/>
  <c r="Q50" i="25"/>
  <c r="P50" i="25"/>
  <c r="O23" i="26"/>
  <c r="Y52" i="25"/>
  <c r="Q35" i="25"/>
  <c r="Q49" i="23"/>
  <c r="S29" i="23"/>
  <c r="S55" i="23"/>
  <c r="Q75" i="23"/>
  <c r="H36" i="26"/>
  <c r="R36" i="26" s="1"/>
  <c r="N39" i="21"/>
  <c r="AB39" i="21"/>
  <c r="Z39" i="21"/>
  <c r="M39" i="21"/>
  <c r="AE39" i="21"/>
  <c r="K51" i="25"/>
  <c r="AH51" i="25"/>
  <c r="S51" i="25"/>
  <c r="U51" i="25"/>
  <c r="AI51" i="25"/>
  <c r="AH50" i="25"/>
  <c r="S50" i="25"/>
  <c r="N59" i="22"/>
  <c r="AA52" i="25"/>
  <c r="N39" i="25"/>
  <c r="AD39" i="25"/>
  <c r="U39" i="25"/>
  <c r="Q39" i="25"/>
  <c r="M39" i="25"/>
  <c r="AI39" i="25"/>
  <c r="AE39" i="25"/>
  <c r="R39" i="25"/>
  <c r="K39" i="25"/>
  <c r="L39" i="25"/>
  <c r="S39" i="25"/>
  <c r="T39" i="25"/>
  <c r="P52" i="25"/>
  <c r="AF52" i="25"/>
  <c r="M52" i="25"/>
  <c r="AC52" i="25"/>
  <c r="N52" i="25"/>
  <c r="AD52" i="25"/>
  <c r="V39" i="25"/>
  <c r="P39" i="25"/>
  <c r="W39" i="25"/>
  <c r="X39" i="25"/>
  <c r="Y39" i="25"/>
  <c r="T52" i="25"/>
  <c r="K52" i="25"/>
  <c r="Q52" i="25"/>
  <c r="AG52" i="25"/>
  <c r="R52" i="25"/>
  <c r="AH52" i="25"/>
  <c r="Z39" i="25"/>
  <c r="AA39" i="25"/>
  <c r="AB39" i="25"/>
  <c r="AC39" i="25"/>
  <c r="X52" i="25"/>
  <c r="S52" i="25"/>
  <c r="U52" i="25"/>
  <c r="W52" i="25"/>
  <c r="V52" i="25"/>
  <c r="O52" i="25"/>
  <c r="Z35" i="25"/>
  <c r="O35" i="25"/>
  <c r="AE35" i="25"/>
  <c r="AB35" i="25"/>
  <c r="P35" i="25"/>
  <c r="Y35" i="25"/>
  <c r="V35" i="25"/>
  <c r="S35" i="25"/>
  <c r="L35" i="25"/>
  <c r="AC35" i="25"/>
  <c r="AG35" i="25"/>
  <c r="AD35" i="25"/>
  <c r="W35" i="25"/>
  <c r="T35" i="25"/>
  <c r="X35" i="25"/>
  <c r="N35" i="25"/>
  <c r="AH35" i="25"/>
  <c r="AA35" i="25"/>
  <c r="M35" i="25"/>
  <c r="AF35" i="25"/>
  <c r="S68" i="23"/>
  <c r="X50" i="25"/>
  <c r="AI50" i="25"/>
  <c r="Y50" i="25"/>
  <c r="AE50" i="25"/>
  <c r="L50" i="25"/>
  <c r="AB50" i="25"/>
  <c r="M50" i="25"/>
  <c r="AC50" i="25"/>
  <c r="N50" i="25"/>
  <c r="AD50" i="25"/>
  <c r="AI35" i="25"/>
  <c r="AG39" i="25"/>
  <c r="R153" i="23"/>
  <c r="H34" i="25"/>
  <c r="H36" i="25"/>
  <c r="AH35" i="21"/>
  <c r="AC35" i="21"/>
  <c r="AB35" i="21"/>
  <c r="L35" i="21"/>
  <c r="Y35" i="21"/>
  <c r="AA35" i="21"/>
  <c r="K35" i="21"/>
  <c r="AC36" i="21"/>
  <c r="AB36" i="21"/>
  <c r="L36" i="21"/>
  <c r="AG36" i="21"/>
  <c r="AE36" i="21"/>
  <c r="O36" i="21"/>
  <c r="S38" i="25"/>
  <c r="AI38" i="25"/>
  <c r="AD38" i="25"/>
  <c r="AF38" i="25"/>
  <c r="AB38" i="25"/>
  <c r="X38" i="25"/>
  <c r="O34" i="25"/>
  <c r="AE34" i="25"/>
  <c r="T34" i="25"/>
  <c r="M34" i="25"/>
  <c r="V34" i="25"/>
  <c r="AG34" i="25"/>
  <c r="E24" i="45"/>
  <c r="E26" i="45" s="1"/>
  <c r="E30" i="45" s="1"/>
  <c r="E32" i="45" s="1"/>
  <c r="N49" i="23"/>
  <c r="H12" i="23" s="1"/>
  <c r="S40" i="23"/>
  <c r="S59" i="23"/>
  <c r="J127" i="23"/>
  <c r="G15" i="23" s="1"/>
  <c r="S152" i="23"/>
  <c r="S144" i="23"/>
  <c r="S136" i="23"/>
  <c r="H40" i="25"/>
  <c r="Q62" i="22"/>
  <c r="Z35" i="21"/>
  <c r="U35" i="21"/>
  <c r="X35" i="21"/>
  <c r="AD35" i="21"/>
  <c r="M35" i="21"/>
  <c r="AH36" i="21"/>
  <c r="U36" i="21"/>
  <c r="X36" i="21"/>
  <c r="AD36" i="21"/>
  <c r="Y36" i="21"/>
  <c r="AA36" i="21"/>
  <c r="AI54" i="21"/>
  <c r="Z34" i="25"/>
  <c r="AD34" i="25"/>
  <c r="AF34" i="25"/>
  <c r="L34" i="25"/>
  <c r="S34" i="25"/>
  <c r="R38" i="25"/>
  <c r="Q38" i="25"/>
  <c r="P38" i="25"/>
  <c r="AE38" i="25"/>
  <c r="K38" i="25"/>
  <c r="L37" i="25"/>
  <c r="AB37" i="25"/>
  <c r="W37" i="25"/>
  <c r="S37" i="25"/>
  <c r="O37" i="25"/>
  <c r="K37" i="25"/>
  <c r="AG37" i="25"/>
  <c r="X33" i="25"/>
  <c r="Q33" i="25"/>
  <c r="AG33" i="25"/>
  <c r="O33" i="25"/>
  <c r="S44" i="23"/>
  <c r="S63" i="23"/>
  <c r="S94" i="23"/>
  <c r="S86" i="23"/>
  <c r="S81" i="23"/>
  <c r="Q101" i="23"/>
  <c r="S125" i="23"/>
  <c r="S117" i="23"/>
  <c r="S109" i="23"/>
  <c r="S127" i="23" s="1"/>
  <c r="N179" i="23"/>
  <c r="H17" i="23" s="1"/>
  <c r="S175" i="23"/>
  <c r="S167" i="23"/>
  <c r="S159" i="23"/>
  <c r="AE62" i="20"/>
  <c r="AI62" i="20" s="1"/>
  <c r="P18" i="23"/>
  <c r="AA33" i="25"/>
  <c r="Z33" i="25"/>
  <c r="AD33" i="25"/>
  <c r="Y33" i="25"/>
  <c r="AB33" i="25"/>
  <c r="AA37" i="25"/>
  <c r="Z37" i="25"/>
  <c r="Y37" i="25"/>
  <c r="R37" i="25"/>
  <c r="T37" i="25"/>
  <c r="R34" i="25"/>
  <c r="N34" i="25"/>
  <c r="AB34" i="25"/>
  <c r="AI34" i="25"/>
  <c r="K34" i="25"/>
  <c r="M38" i="25"/>
  <c r="L38" i="25"/>
  <c r="Y38" i="25"/>
  <c r="AA38" i="25"/>
  <c r="AB18" i="23"/>
  <c r="E20" i="23" s="1"/>
  <c r="G33" i="22"/>
  <c r="J75" i="23"/>
  <c r="G13" i="23" s="1"/>
  <c r="G18" i="23" s="1"/>
  <c r="J101" i="23"/>
  <c r="G14" i="23" s="1"/>
  <c r="R101" i="23"/>
  <c r="R127" i="23"/>
  <c r="Q153" i="23"/>
  <c r="S148" i="23"/>
  <c r="S140" i="23"/>
  <c r="S153" i="23" s="1"/>
  <c r="J179" i="23"/>
  <c r="G17" i="23" s="1"/>
  <c r="AB22" i="25"/>
  <c r="E24" i="25" s="1"/>
  <c r="AB23" i="21"/>
  <c r="E25" i="21" s="1"/>
  <c r="Q179" i="23"/>
  <c r="K53" i="21"/>
  <c r="D34" i="24"/>
  <c r="H34" i="24" s="1"/>
  <c r="D33" i="24"/>
  <c r="H33" i="24" s="1"/>
  <c r="D48" i="20"/>
  <c r="H48" i="20" s="1"/>
  <c r="AC16" i="24"/>
  <c r="D53" i="22"/>
  <c r="H53" i="22" s="1"/>
  <c r="AC17" i="24"/>
  <c r="AD34" i="26"/>
  <c r="D48" i="22"/>
  <c r="H48" i="22" s="1"/>
  <c r="AG48" i="22" s="1"/>
  <c r="AD21" i="25"/>
  <c r="R19" i="24"/>
  <c r="Q22" i="22"/>
  <c r="Q12" i="22"/>
  <c r="U15" i="25"/>
  <c r="T15" i="24"/>
  <c r="R16" i="22"/>
  <c r="R18" i="22"/>
  <c r="R14" i="22"/>
  <c r="R13" i="22"/>
  <c r="R20" i="24"/>
  <c r="Q17" i="24"/>
  <c r="R17" i="24"/>
  <c r="Q16" i="24"/>
  <c r="T14" i="24"/>
  <c r="Q18" i="24"/>
  <c r="T16" i="24"/>
  <c r="T19" i="24"/>
  <c r="R14" i="24"/>
  <c r="Q13" i="24"/>
  <c r="T20" i="24"/>
  <c r="S12" i="21"/>
  <c r="R17" i="21"/>
  <c r="R22" i="21"/>
  <c r="U22" i="21"/>
  <c r="R16" i="21"/>
  <c r="R14" i="21"/>
  <c r="S21" i="21"/>
  <c r="R13" i="21"/>
  <c r="U21" i="21"/>
  <c r="R18" i="21"/>
  <c r="S14" i="21"/>
  <c r="S22" i="21"/>
  <c r="S13" i="21"/>
  <c r="U16" i="21"/>
  <c r="S15" i="21"/>
  <c r="S17" i="21"/>
  <c r="U14" i="21"/>
  <c r="U13" i="21"/>
  <c r="S19" i="21"/>
  <c r="U18" i="21"/>
  <c r="U15" i="21"/>
  <c r="U17" i="21"/>
  <c r="Q13" i="22"/>
  <c r="Q17" i="22"/>
  <c r="T21" i="22"/>
  <c r="R24" i="22"/>
  <c r="R21" i="22"/>
  <c r="Q16" i="22"/>
  <c r="T17" i="22"/>
  <c r="Q24" i="22"/>
  <c r="Q36" i="22" s="1"/>
  <c r="I17" i="45" s="1"/>
  <c r="Q14" i="24"/>
  <c r="R15" i="24"/>
  <c r="R21" i="24"/>
  <c r="T12" i="24"/>
  <c r="Q20" i="24"/>
  <c r="T17" i="24"/>
  <c r="T21" i="24"/>
  <c r="T12" i="22"/>
  <c r="T20" i="22"/>
  <c r="Q20" i="22"/>
  <c r="T14" i="22"/>
  <c r="R12" i="22"/>
  <c r="R36" i="22" s="1"/>
  <c r="Q21" i="22"/>
  <c r="R16" i="24"/>
  <c r="Q12" i="24"/>
  <c r="Q15" i="24"/>
  <c r="Q21" i="24"/>
  <c r="T13" i="24"/>
  <c r="R18" i="24"/>
  <c r="R12" i="24"/>
  <c r="R20" i="25"/>
  <c r="AG47" i="20"/>
  <c r="AD39" i="26"/>
  <c r="D39" i="25"/>
  <c r="H39" i="25" s="1"/>
  <c r="D47" i="22"/>
  <c r="H47" i="22" s="1"/>
  <c r="Q47" i="22" s="1"/>
  <c r="X47" i="20"/>
  <c r="D34" i="21"/>
  <c r="H34" i="21" s="1"/>
  <c r="Z47" i="20"/>
  <c r="D46" i="22"/>
  <c r="H46" i="22" s="1"/>
  <c r="N46" i="22" s="1"/>
  <c r="D189" i="23"/>
  <c r="H189" i="23" s="1"/>
  <c r="O189" i="23" s="1"/>
  <c r="AI53" i="20"/>
  <c r="AI54" i="20"/>
  <c r="V42" i="24"/>
  <c r="P66" i="40" s="1"/>
  <c r="P42" i="24"/>
  <c r="J66" i="40" s="1"/>
  <c r="Q42" i="24"/>
  <c r="K69" i="5" s="1"/>
  <c r="AH42" i="24"/>
  <c r="AC19" i="24"/>
  <c r="R23" i="26"/>
  <c r="AE39" i="26"/>
  <c r="U39" i="26"/>
  <c r="D37" i="26"/>
  <c r="H37" i="26" s="1"/>
  <c r="AB37" i="26" s="1"/>
  <c r="AB42" i="24"/>
  <c r="V66" i="40" s="1"/>
  <c r="U42" i="24"/>
  <c r="O66" i="40" s="1"/>
  <c r="T23" i="26"/>
  <c r="R12" i="25"/>
  <c r="P62" i="22"/>
  <c r="AF62" i="22"/>
  <c r="W62" i="22"/>
  <c r="AD62" i="22"/>
  <c r="N62" i="22"/>
  <c r="AA62" i="22"/>
  <c r="AC62" i="22"/>
  <c r="M62" i="22"/>
  <c r="J62" i="22"/>
  <c r="V62" i="22"/>
  <c r="T62" i="22"/>
  <c r="U62" i="22"/>
  <c r="K62" i="22"/>
  <c r="AE62" i="22"/>
  <c r="AH62" i="22"/>
  <c r="R62" i="22"/>
  <c r="L62" i="22"/>
  <c r="AG62" i="22"/>
  <c r="AB27" i="22"/>
  <c r="AC27" i="22" s="1"/>
  <c r="AB28" i="22"/>
  <c r="AC28" i="22" s="1"/>
  <c r="AA36" i="22"/>
  <c r="AA59" i="22"/>
  <c r="AC59" i="22"/>
  <c r="K59" i="22"/>
  <c r="AB59" i="22"/>
  <c r="AD59" i="22"/>
  <c r="AB12" i="22"/>
  <c r="AC12" i="22" s="1"/>
  <c r="L59" i="22"/>
  <c r="AB61" i="20"/>
  <c r="D49" i="20"/>
  <c r="H49" i="20" s="1"/>
  <c r="L49" i="20" s="1"/>
  <c r="D51" i="22"/>
  <c r="H51" i="22" s="1"/>
  <c r="X51" i="22" s="1"/>
  <c r="D54" i="22"/>
  <c r="H54" i="22" s="1"/>
  <c r="Y42" i="24"/>
  <c r="AI40" i="24"/>
  <c r="AC42" i="24"/>
  <c r="W66" i="40" s="1"/>
  <c r="N42" i="24"/>
  <c r="H66" i="40" s="1"/>
  <c r="M42" i="24"/>
  <c r="G69" i="5" s="1"/>
  <c r="AI36" i="24"/>
  <c r="AE42" i="24"/>
  <c r="Y66" i="40" s="1"/>
  <c r="O42" i="24"/>
  <c r="I66" i="40" s="1"/>
  <c r="AI54" i="22"/>
  <c r="P22" i="24"/>
  <c r="AC22" i="24" s="1"/>
  <c r="AF42" i="24"/>
  <c r="Z69" i="5" s="1"/>
  <c r="AC15" i="26"/>
  <c r="X49" i="20"/>
  <c r="D50" i="22"/>
  <c r="H50" i="22" s="1"/>
  <c r="T50" i="22" s="1"/>
  <c r="J69" i="5"/>
  <c r="AD17" i="21"/>
  <c r="D38" i="24"/>
  <c r="H38" i="24" s="1"/>
  <c r="D40" i="24"/>
  <c r="H40" i="24" s="1"/>
  <c r="AI37" i="21"/>
  <c r="D36" i="21"/>
  <c r="H36" i="21" s="1"/>
  <c r="Y49" i="20"/>
  <c r="Z48" i="20"/>
  <c r="O48" i="20"/>
  <c r="AF61" i="20"/>
  <c r="T61" i="20"/>
  <c r="X61" i="20"/>
  <c r="O61" i="20"/>
  <c r="W48" i="20"/>
  <c r="AG48" i="20"/>
  <c r="M61" i="20"/>
  <c r="K61" i="20"/>
  <c r="AH61" i="20"/>
  <c r="S61" i="20"/>
  <c r="U61" i="20"/>
  <c r="Y61" i="20"/>
  <c r="AD61" i="20"/>
  <c r="S48" i="20"/>
  <c r="P61" i="20"/>
  <c r="R61" i="20"/>
  <c r="AA61" i="20"/>
  <c r="Z61" i="20"/>
  <c r="AE61" i="20"/>
  <c r="AC61" i="20"/>
  <c r="AG61" i="20"/>
  <c r="Q61" i="20"/>
  <c r="L61" i="20"/>
  <c r="N61" i="20"/>
  <c r="V61" i="20"/>
  <c r="J61" i="20"/>
  <c r="W61" i="20"/>
  <c r="AA35" i="20"/>
  <c r="D20" i="5"/>
  <c r="E19" i="23"/>
  <c r="K15" i="18"/>
  <c r="D46" i="26"/>
  <c r="H46" i="26" s="1"/>
  <c r="AD46" i="26" s="1"/>
  <c r="AD56" i="26" s="1"/>
  <c r="X84" i="5" s="1"/>
  <c r="D32" i="21"/>
  <c r="H32" i="21" s="1"/>
  <c r="AD55" i="21"/>
  <c r="X78" i="40" s="1"/>
  <c r="L15" i="18"/>
  <c r="M15" i="18" s="1"/>
  <c r="AI53" i="22"/>
  <c r="L39" i="26"/>
  <c r="AH39" i="26"/>
  <c r="AI42" i="26"/>
  <c r="AD17" i="25"/>
  <c r="D38" i="25"/>
  <c r="H38" i="25" s="1"/>
  <c r="AI38" i="21"/>
  <c r="AI36" i="21"/>
  <c r="AI34" i="21"/>
  <c r="AI33" i="24"/>
  <c r="AG42" i="24"/>
  <c r="AA66" i="40" s="1"/>
  <c r="K48" i="20"/>
  <c r="U47" i="20"/>
  <c r="N47" i="20"/>
  <c r="AF48" i="20"/>
  <c r="L48" i="20"/>
  <c r="Q48" i="20"/>
  <c r="S47" i="20"/>
  <c r="AF47" i="20"/>
  <c r="J47" i="20"/>
  <c r="S42" i="24"/>
  <c r="M69" i="5" s="1"/>
  <c r="K42" i="24"/>
  <c r="E66" i="40" s="1"/>
  <c r="W42" i="24"/>
  <c r="Q66" i="40" s="1"/>
  <c r="AD42" i="24"/>
  <c r="AH37" i="26"/>
  <c r="AC22" i="26"/>
  <c r="AC18" i="26"/>
  <c r="AC48" i="20"/>
  <c r="W47" i="20"/>
  <c r="AD48" i="20"/>
  <c r="V48" i="20"/>
  <c r="J48" i="20"/>
  <c r="AB48" i="20"/>
  <c r="U48" i="20"/>
  <c r="Y47" i="20"/>
  <c r="P47" i="20"/>
  <c r="R42" i="24"/>
  <c r="L66" i="40" s="1"/>
  <c r="R32" i="21"/>
  <c r="H24" i="45"/>
  <c r="H26" i="45" s="1"/>
  <c r="H30" i="45" s="1"/>
  <c r="H32" i="45" s="1"/>
  <c r="I25" i="45"/>
  <c r="Y53" i="21"/>
  <c r="AE55" i="21"/>
  <c r="Y78" i="40" s="1"/>
  <c r="L53" i="21"/>
  <c r="M53" i="21"/>
  <c r="J53" i="21"/>
  <c r="AB53" i="21"/>
  <c r="AA53" i="21"/>
  <c r="AC53" i="21"/>
  <c r="P53" i="21"/>
  <c r="O53" i="21"/>
  <c r="P23" i="21"/>
  <c r="AI48" i="21"/>
  <c r="AI35" i="21"/>
  <c r="F38" i="30"/>
  <c r="D27" i="5" s="1"/>
  <c r="K17" i="18"/>
  <c r="L17" i="18" s="1"/>
  <c r="M17" i="18" s="1"/>
  <c r="D33" i="26"/>
  <c r="H33" i="26" s="1"/>
  <c r="AD33" i="26" s="1"/>
  <c r="E24" i="26"/>
  <c r="D25" i="5" s="1"/>
  <c r="E23" i="25"/>
  <c r="E25" i="25" s="1"/>
  <c r="AB45" i="25"/>
  <c r="T45" i="25"/>
  <c r="AE45" i="25"/>
  <c r="O45" i="25"/>
  <c r="AH45" i="25"/>
  <c r="R45" i="25"/>
  <c r="AC45" i="25"/>
  <c r="M45" i="25"/>
  <c r="AF45" i="25"/>
  <c r="P45" i="25"/>
  <c r="Z45" i="25"/>
  <c r="U45" i="25"/>
  <c r="AI45" i="25"/>
  <c r="S45" i="25"/>
  <c r="V45" i="25"/>
  <c r="AG45" i="25"/>
  <c r="Q45" i="25"/>
  <c r="L45" i="25"/>
  <c r="X45" i="25"/>
  <c r="AA45" i="25"/>
  <c r="K45" i="25"/>
  <c r="AD45" i="25"/>
  <c r="N45" i="25"/>
  <c r="Y45" i="25"/>
  <c r="W45" i="25"/>
  <c r="S46" i="25"/>
  <c r="O46" i="25"/>
  <c r="V46" i="25"/>
  <c r="Y46" i="25"/>
  <c r="X46" i="25"/>
  <c r="L46" i="25"/>
  <c r="AA46" i="25"/>
  <c r="AD46" i="25"/>
  <c r="N46" i="25"/>
  <c r="AG46" i="25"/>
  <c r="Q46" i="25"/>
  <c r="P46" i="25"/>
  <c r="AI46" i="25"/>
  <c r="AE46" i="25"/>
  <c r="K46" i="25"/>
  <c r="Z46" i="25"/>
  <c r="AC46" i="25"/>
  <c r="M46" i="25"/>
  <c r="AB46" i="25"/>
  <c r="W46" i="25"/>
  <c r="AH46" i="25"/>
  <c r="R46" i="25"/>
  <c r="U46" i="25"/>
  <c r="T46" i="25"/>
  <c r="AF46" i="25"/>
  <c r="Z31" i="25"/>
  <c r="AC31" i="25"/>
  <c r="AC41" i="25" s="1"/>
  <c r="AB31" i="25"/>
  <c r="AB41" i="25" s="1"/>
  <c r="E24" i="21"/>
  <c r="E26" i="21" s="1"/>
  <c r="F24" i="45"/>
  <c r="F26" i="45" s="1"/>
  <c r="F29" i="45" s="1"/>
  <c r="Z53" i="21"/>
  <c r="U53" i="21"/>
  <c r="X53" i="21"/>
  <c r="V53" i="21"/>
  <c r="W53" i="21"/>
  <c r="R53" i="21"/>
  <c r="Q53" i="21"/>
  <c r="T53" i="21"/>
  <c r="N53" i="21"/>
  <c r="N46" i="21"/>
  <c r="J46" i="21"/>
  <c r="Q46" i="21"/>
  <c r="AB46" i="21"/>
  <c r="Y46" i="21"/>
  <c r="S46" i="21"/>
  <c r="X46" i="21"/>
  <c r="P46" i="21"/>
  <c r="L46" i="21"/>
  <c r="T46" i="21"/>
  <c r="W46" i="21"/>
  <c r="V46" i="21"/>
  <c r="K46" i="21"/>
  <c r="M46" i="21"/>
  <c r="R46" i="21"/>
  <c r="Z46" i="21"/>
  <c r="O46" i="21"/>
  <c r="AA46" i="21"/>
  <c r="AC46" i="21"/>
  <c r="U46" i="21"/>
  <c r="V45" i="21"/>
  <c r="AA45" i="21"/>
  <c r="O45" i="21"/>
  <c r="M45" i="21"/>
  <c r="X45" i="21"/>
  <c r="K45" i="21"/>
  <c r="Q45" i="21"/>
  <c r="J45" i="21"/>
  <c r="W45" i="21"/>
  <c r="U45" i="21"/>
  <c r="L45" i="21"/>
  <c r="S45" i="21"/>
  <c r="AC45" i="21"/>
  <c r="Y45" i="21"/>
  <c r="Z45" i="21"/>
  <c r="N45" i="21"/>
  <c r="AB45" i="21"/>
  <c r="T45" i="21"/>
  <c r="P45" i="21"/>
  <c r="R45" i="21"/>
  <c r="AF55" i="21"/>
  <c r="Z78" i="40" s="1"/>
  <c r="AH33" i="21"/>
  <c r="AD33" i="21"/>
  <c r="AG33" i="21"/>
  <c r="J52" i="20"/>
  <c r="AI65" i="20"/>
  <c r="M52" i="20"/>
  <c r="Q52" i="20"/>
  <c r="U52" i="20"/>
  <c r="Y52" i="20"/>
  <c r="AC52" i="20"/>
  <c r="AG52" i="20"/>
  <c r="AI64" i="20"/>
  <c r="N52" i="20"/>
  <c r="R52" i="20"/>
  <c r="V52" i="20"/>
  <c r="Z52" i="20"/>
  <c r="AD52" i="20"/>
  <c r="AH52" i="20"/>
  <c r="K52" i="20"/>
  <c r="O52" i="20"/>
  <c r="S52" i="20"/>
  <c r="W52" i="20"/>
  <c r="AA52" i="20"/>
  <c r="G31" i="20"/>
  <c r="G29" i="20"/>
  <c r="K65" i="22"/>
  <c r="O65" i="22"/>
  <c r="S65" i="22"/>
  <c r="W65" i="22"/>
  <c r="AA65" i="22"/>
  <c r="AE65" i="22"/>
  <c r="J65" i="22"/>
  <c r="M65" i="22"/>
  <c r="U65" i="22"/>
  <c r="Y65" i="22"/>
  <c r="AG65" i="22"/>
  <c r="R65" i="22"/>
  <c r="V65" i="22"/>
  <c r="AD65" i="22"/>
  <c r="L65" i="22"/>
  <c r="P65" i="22"/>
  <c r="T65" i="22"/>
  <c r="X65" i="22"/>
  <c r="AB65" i="22"/>
  <c r="AF65" i="22"/>
  <c r="Q65" i="22"/>
  <c r="AC65" i="22"/>
  <c r="N65" i="22"/>
  <c r="Z65" i="22"/>
  <c r="AH65" i="22"/>
  <c r="AB66" i="40"/>
  <c r="AB69" i="5"/>
  <c r="X69" i="5"/>
  <c r="X66" i="40"/>
  <c r="W49" i="20"/>
  <c r="AA49" i="20"/>
  <c r="AF49" i="20"/>
  <c r="J49" i="20"/>
  <c r="AB49" i="20"/>
  <c r="AC49" i="20"/>
  <c r="AH49" i="20"/>
  <c r="AD16" i="23"/>
  <c r="D190" i="23"/>
  <c r="H190" i="23" s="1"/>
  <c r="AA190" i="23" s="1"/>
  <c r="AD12" i="25"/>
  <c r="D31" i="25"/>
  <c r="H31" i="25" s="1"/>
  <c r="X31" i="25" s="1"/>
  <c r="X41" i="25" s="1"/>
  <c r="L42" i="24"/>
  <c r="R49" i="20"/>
  <c r="D187" i="23"/>
  <c r="H187" i="23" s="1"/>
  <c r="AD22" i="21"/>
  <c r="D41" i="21"/>
  <c r="H41" i="21" s="1"/>
  <c r="AI51" i="20"/>
  <c r="Z34" i="26"/>
  <c r="AF34" i="26"/>
  <c r="Q34" i="26"/>
  <c r="Q22" i="25"/>
  <c r="AD22" i="25" s="1"/>
  <c r="AA42" i="24"/>
  <c r="U69" i="5" s="1"/>
  <c r="N49" i="20"/>
  <c r="X42" i="24"/>
  <c r="R66" i="40" s="1"/>
  <c r="AD14" i="23"/>
  <c r="D188" i="23"/>
  <c r="H188" i="23" s="1"/>
  <c r="S188" i="23" s="1"/>
  <c r="AJ40" i="25"/>
  <c r="AJ37" i="25"/>
  <c r="Y69" i="5"/>
  <c r="Q69" i="5"/>
  <c r="V49" i="20"/>
  <c r="AI35" i="24"/>
  <c r="AC15" i="24"/>
  <c r="AD19" i="21"/>
  <c r="D49" i="22"/>
  <c r="H49" i="22" s="1"/>
  <c r="AE49" i="22" s="1"/>
  <c r="D52" i="22"/>
  <c r="H52" i="22" s="1"/>
  <c r="G66" i="40"/>
  <c r="Q49" i="20"/>
  <c r="AI32" i="24"/>
  <c r="J42" i="24"/>
  <c r="V47" i="20"/>
  <c r="O47" i="20"/>
  <c r="M47" i="20"/>
  <c r="K47" i="20"/>
  <c r="T47" i="20"/>
  <c r="AA47" i="20"/>
  <c r="AD47" i="20"/>
  <c r="AC47" i="20"/>
  <c r="Q47" i="20"/>
  <c r="AH47" i="20"/>
  <c r="AE47" i="20"/>
  <c r="L47" i="20"/>
  <c r="AB47" i="20"/>
  <c r="D53" i="20"/>
  <c r="H53" i="20" s="1"/>
  <c r="AI39" i="24"/>
  <c r="AI39" i="21"/>
  <c r="AF41" i="25"/>
  <c r="Y67" i="40" s="1"/>
  <c r="AI38" i="24"/>
  <c r="D56" i="3"/>
  <c r="X48" i="20"/>
  <c r="AA48" i="20"/>
  <c r="M48" i="20"/>
  <c r="Y48" i="20"/>
  <c r="T42" i="24"/>
  <c r="N66" i="40" s="1"/>
  <c r="T48" i="20"/>
  <c r="AD18" i="25"/>
  <c r="L46" i="22"/>
  <c r="U12" i="25"/>
  <c r="R18" i="23"/>
  <c r="I20" i="45" s="1"/>
  <c r="U18" i="23"/>
  <c r="S18" i="23"/>
  <c r="S21" i="25"/>
  <c r="S16" i="25"/>
  <c r="R17" i="25"/>
  <c r="U18" i="25"/>
  <c r="S18" i="25"/>
  <c r="R16" i="25"/>
  <c r="S20" i="25"/>
  <c r="R13" i="25"/>
  <c r="U20" i="25"/>
  <c r="U16" i="25"/>
  <c r="U21" i="25"/>
  <c r="S15" i="25"/>
  <c r="R18" i="25"/>
  <c r="U13" i="25"/>
  <c r="I15" i="45"/>
  <c r="E29" i="35" s="1"/>
  <c r="U17" i="25"/>
  <c r="S17" i="25"/>
  <c r="U19" i="25"/>
  <c r="R22" i="20"/>
  <c r="R21" i="21"/>
  <c r="I19" i="45" s="1"/>
  <c r="R16" i="20"/>
  <c r="T18" i="20"/>
  <c r="R18" i="20"/>
  <c r="R21" i="20"/>
  <c r="T17" i="20"/>
  <c r="R20" i="20"/>
  <c r="Q22" i="20"/>
  <c r="R15" i="25"/>
  <c r="R19" i="25"/>
  <c r="U14" i="25"/>
  <c r="R14" i="25"/>
  <c r="S12" i="25"/>
  <c r="P24" i="21"/>
  <c r="T20" i="20"/>
  <c r="R12" i="20"/>
  <c r="Q12" i="20"/>
  <c r="Q17" i="20"/>
  <c r="T14" i="20"/>
  <c r="T21" i="20"/>
  <c r="T23" i="20"/>
  <c r="R21" i="25"/>
  <c r="S19" i="25"/>
  <c r="S14" i="25"/>
  <c r="S13" i="25"/>
  <c r="T13" i="20"/>
  <c r="R13" i="20"/>
  <c r="Q13" i="20"/>
  <c r="T22" i="20"/>
  <c r="Q20" i="20"/>
  <c r="Q14" i="20"/>
  <c r="T16" i="20"/>
  <c r="H36" i="30"/>
  <c r="F39" i="30" s="1"/>
  <c r="E27" i="5" s="1"/>
  <c r="O46" i="26"/>
  <c r="O56" i="26" s="1"/>
  <c r="I84" i="5" s="1"/>
  <c r="N46" i="26"/>
  <c r="N56" i="26" s="1"/>
  <c r="H84" i="5" s="1"/>
  <c r="AF46" i="26"/>
  <c r="AF56" i="26" s="1"/>
  <c r="Z84" i="5" s="1"/>
  <c r="P46" i="26"/>
  <c r="P56" i="26" s="1"/>
  <c r="J84" i="5" s="1"/>
  <c r="Y46" i="26"/>
  <c r="Y56" i="26" s="1"/>
  <c r="S84" i="5" s="1"/>
  <c r="AE46" i="26"/>
  <c r="AE56" i="26" s="1"/>
  <c r="S46" i="26"/>
  <c r="S56" i="26" s="1"/>
  <c r="K46" i="26"/>
  <c r="K56" i="26" s="1"/>
  <c r="W46" i="26"/>
  <c r="W56" i="26" s="1"/>
  <c r="Q46" i="26"/>
  <c r="Q56" i="26" s="1"/>
  <c r="K84" i="5" s="1"/>
  <c r="AG46" i="26"/>
  <c r="AG56" i="26" s="1"/>
  <c r="V46" i="26"/>
  <c r="V56" i="26" s="1"/>
  <c r="P84" i="5" s="1"/>
  <c r="L46" i="26"/>
  <c r="L56" i="26" s="1"/>
  <c r="U46" i="26"/>
  <c r="U56" i="26" s="1"/>
  <c r="J46" i="26"/>
  <c r="Z46" i="26"/>
  <c r="Z56" i="26" s="1"/>
  <c r="N33" i="26"/>
  <c r="AA46" i="26"/>
  <c r="AA56" i="26" s="1"/>
  <c r="T46" i="26"/>
  <c r="T56" i="26" s="1"/>
  <c r="AC46" i="26"/>
  <c r="AC56" i="26" s="1"/>
  <c r="W82" i="40" s="1"/>
  <c r="R46" i="26"/>
  <c r="R56" i="26" s="1"/>
  <c r="L84" i="5" s="1"/>
  <c r="AH46" i="26"/>
  <c r="AH56" i="26" s="1"/>
  <c r="AB84" i="5" s="1"/>
  <c r="D24" i="40"/>
  <c r="D24" i="5"/>
  <c r="E24" i="40"/>
  <c r="E24" i="5"/>
  <c r="O44" i="25"/>
  <c r="R44" i="25"/>
  <c r="R54" i="25" s="1"/>
  <c r="K81" i="40" s="1"/>
  <c r="AH44" i="25"/>
  <c r="AH54" i="25" s="1"/>
  <c r="AA81" i="40" s="1"/>
  <c r="Q44" i="25"/>
  <c r="T44" i="25"/>
  <c r="T54" i="25" s="1"/>
  <c r="M83" i="5" s="1"/>
  <c r="AE44" i="25"/>
  <c r="AE54" i="25" s="1"/>
  <c r="X81" i="40" s="1"/>
  <c r="P22" i="25"/>
  <c r="U44" i="25"/>
  <c r="V44" i="25"/>
  <c r="S44" i="25"/>
  <c r="S54" i="25" s="1"/>
  <c r="AI44" i="25"/>
  <c r="AI54" i="25" s="1"/>
  <c r="X44" i="25"/>
  <c r="X54" i="25" s="1"/>
  <c r="Y44" i="25"/>
  <c r="AG44" i="25"/>
  <c r="N44" i="25"/>
  <c r="N54" i="25" s="1"/>
  <c r="AD31" i="25"/>
  <c r="AD41" i="25" s="1"/>
  <c r="AI31" i="25"/>
  <c r="AI41" i="25" s="1"/>
  <c r="AE31" i="25"/>
  <c r="AE41" i="25" s="1"/>
  <c r="Z44" i="25"/>
  <c r="Z54" i="25" s="1"/>
  <c r="W44" i="25"/>
  <c r="W54" i="25" s="1"/>
  <c r="L44" i="25"/>
  <c r="AB44" i="25"/>
  <c r="M44" i="25"/>
  <c r="AA31" i="25"/>
  <c r="AA41" i="25" s="1"/>
  <c r="AG31" i="25"/>
  <c r="AG41" i="25" s="1"/>
  <c r="O31" i="25"/>
  <c r="O41" i="25" s="1"/>
  <c r="AD44" i="25"/>
  <c r="AD54" i="25" s="1"/>
  <c r="K44" i="25"/>
  <c r="AA44" i="25"/>
  <c r="P44" i="25"/>
  <c r="P54" i="25" s="1"/>
  <c r="AF44" i="25"/>
  <c r="AF54" i="25" s="1"/>
  <c r="AC44" i="25"/>
  <c r="E21" i="23"/>
  <c r="D22" i="5"/>
  <c r="D22" i="40"/>
  <c r="E22" i="40"/>
  <c r="E22" i="5"/>
  <c r="D195" i="23"/>
  <c r="H195" i="23" s="1"/>
  <c r="D186" i="23"/>
  <c r="H186" i="23" s="1"/>
  <c r="E21" i="40"/>
  <c r="E21" i="5"/>
  <c r="D21" i="5"/>
  <c r="D21" i="40"/>
  <c r="Y58" i="20"/>
  <c r="R58" i="20"/>
  <c r="AC58" i="20"/>
  <c r="V58" i="20"/>
  <c r="S58" i="20"/>
  <c r="Q58" i="20"/>
  <c r="AH58" i="20"/>
  <c r="N58" i="20"/>
  <c r="AA58" i="20"/>
  <c r="W58" i="20"/>
  <c r="W68" i="20" s="1"/>
  <c r="Q77" i="40" s="1"/>
  <c r="K58" i="20"/>
  <c r="P58" i="20"/>
  <c r="M58" i="20"/>
  <c r="M68" i="20" s="1"/>
  <c r="G77" i="40" s="1"/>
  <c r="O35" i="20"/>
  <c r="D45" i="20"/>
  <c r="H45" i="20" s="1"/>
  <c r="Y45" i="20" s="1"/>
  <c r="P68" i="20"/>
  <c r="J79" i="5" s="1"/>
  <c r="AF58" i="20"/>
  <c r="T58" i="20"/>
  <c r="AD58" i="20"/>
  <c r="AB58" i="20"/>
  <c r="AB68" i="20" s="1"/>
  <c r="V79" i="5" s="1"/>
  <c r="AG58" i="20"/>
  <c r="AG68" i="20" s="1"/>
  <c r="AA79" i="5" s="1"/>
  <c r="X58" i="20"/>
  <c r="X68" i="20" s="1"/>
  <c r="R77" i="40" s="1"/>
  <c r="Z58" i="20"/>
  <c r="L58" i="20"/>
  <c r="L68" i="20" s="1"/>
  <c r="AE58" i="20"/>
  <c r="AE68" i="20" s="1"/>
  <c r="O58" i="20"/>
  <c r="J58" i="20"/>
  <c r="U58" i="20"/>
  <c r="U68" i="20" s="1"/>
  <c r="O79" i="5" s="1"/>
  <c r="Y36" i="22"/>
  <c r="E37" i="22" s="1"/>
  <c r="AB20" i="22"/>
  <c r="L60" i="22"/>
  <c r="AE60" i="22"/>
  <c r="AG60" i="22"/>
  <c r="U60" i="22"/>
  <c r="AD60" i="22"/>
  <c r="M59" i="22"/>
  <c r="X59" i="22"/>
  <c r="AG59" i="22"/>
  <c r="W59" i="22"/>
  <c r="Y59" i="22"/>
  <c r="Z59" i="22"/>
  <c r="AF60" i="22"/>
  <c r="W60" i="22"/>
  <c r="Z60" i="22"/>
  <c r="J60" i="22"/>
  <c r="AA60" i="22"/>
  <c r="AC60" i="22"/>
  <c r="M60" i="22"/>
  <c r="X46" i="22"/>
  <c r="J59" i="22"/>
  <c r="T59" i="22"/>
  <c r="U59" i="22"/>
  <c r="S59" i="22"/>
  <c r="S69" i="22" s="1"/>
  <c r="Q59" i="22"/>
  <c r="Q69" i="22" s="1"/>
  <c r="V59" i="22"/>
  <c r="X60" i="22"/>
  <c r="O60" i="22"/>
  <c r="V60" i="22"/>
  <c r="AB60" i="22"/>
  <c r="S60" i="22"/>
  <c r="Y60" i="22"/>
  <c r="AF59" i="22"/>
  <c r="P59" i="22"/>
  <c r="AE59" i="22"/>
  <c r="O59" i="22"/>
  <c r="AH59" i="22"/>
  <c r="R59" i="22"/>
  <c r="P60" i="22"/>
  <c r="AH60" i="22"/>
  <c r="R60" i="22"/>
  <c r="T60" i="22"/>
  <c r="K60" i="22"/>
  <c r="U46" i="22"/>
  <c r="K48" i="22"/>
  <c r="Q48" i="22"/>
  <c r="X48" i="22"/>
  <c r="N48" i="22"/>
  <c r="U48" i="22"/>
  <c r="O48" i="22"/>
  <c r="R48" i="22"/>
  <c r="AH48" i="22"/>
  <c r="W48" i="22"/>
  <c r="AB48" i="22"/>
  <c r="M48" i="22"/>
  <c r="AC48" i="22"/>
  <c r="T47" i="22"/>
  <c r="N47" i="22"/>
  <c r="AC47" i="22"/>
  <c r="Z47" i="22"/>
  <c r="Q51" i="22"/>
  <c r="AG51" i="22"/>
  <c r="AB51" i="22"/>
  <c r="S51" i="22"/>
  <c r="Z51" i="22"/>
  <c r="W51" i="22"/>
  <c r="AE51" i="22"/>
  <c r="Y51" i="22"/>
  <c r="L51" i="22"/>
  <c r="T51" i="22"/>
  <c r="AC51" i="22"/>
  <c r="R51" i="22"/>
  <c r="N69" i="5"/>
  <c r="M50" i="22"/>
  <c r="Y50" i="22"/>
  <c r="K50" i="22"/>
  <c r="AA50" i="22"/>
  <c r="P50" i="22"/>
  <c r="R50" i="22"/>
  <c r="S66" i="40"/>
  <c r="S69" i="5"/>
  <c r="E69" i="5"/>
  <c r="V69" i="5"/>
  <c r="Z42" i="24"/>
  <c r="AI34" i="24"/>
  <c r="W69" i="5"/>
  <c r="AI37" i="24"/>
  <c r="AI41" i="24"/>
  <c r="R188" i="23"/>
  <c r="M49" i="20"/>
  <c r="AG49" i="20"/>
  <c r="AD49" i="20"/>
  <c r="T49" i="20"/>
  <c r="U49" i="20"/>
  <c r="O49" i="20"/>
  <c r="AE49" i="20"/>
  <c r="AH188" i="23"/>
  <c r="AJ190" i="23"/>
  <c r="U190" i="23"/>
  <c r="Y190" i="23"/>
  <c r="P36" i="22"/>
  <c r="AE36" i="22" s="1"/>
  <c r="D50" i="20"/>
  <c r="H50" i="20" s="1"/>
  <c r="AD13" i="21"/>
  <c r="Q23" i="21"/>
  <c r="AD23" i="21" s="1"/>
  <c r="D33" i="21"/>
  <c r="H33" i="21" s="1"/>
  <c r="K33" i="21" s="1"/>
  <c r="V36" i="26"/>
  <c r="AH36" i="26"/>
  <c r="Q36" i="26"/>
  <c r="AG36" i="26"/>
  <c r="L36" i="26"/>
  <c r="Y36" i="26"/>
  <c r="AF36" i="26"/>
  <c r="U36" i="26"/>
  <c r="J36" i="26"/>
  <c r="AB36" i="26"/>
  <c r="AE36" i="26"/>
  <c r="M36" i="26"/>
  <c r="S36" i="26"/>
  <c r="T36" i="26"/>
  <c r="AA36" i="26"/>
  <c r="K36" i="26"/>
  <c r="O36" i="26"/>
  <c r="W36" i="26"/>
  <c r="AD36" i="26"/>
  <c r="P36" i="26"/>
  <c r="Z36" i="26"/>
  <c r="X36" i="26"/>
  <c r="AC36" i="26"/>
  <c r="N36" i="26"/>
  <c r="AJ32" i="25"/>
  <c r="R190" i="23"/>
  <c r="AK190" i="23"/>
  <c r="AH48" i="20"/>
  <c r="P48" i="20"/>
  <c r="N48" i="20"/>
  <c r="AE48" i="20"/>
  <c r="AE13" i="20"/>
  <c r="D46" i="20"/>
  <c r="H46" i="20" s="1"/>
  <c r="P35" i="20"/>
  <c r="AE35" i="20" s="1"/>
  <c r="AE23" i="20"/>
  <c r="D54" i="20"/>
  <c r="H54" i="20" s="1"/>
  <c r="AC12" i="24"/>
  <c r="D32" i="24"/>
  <c r="H32" i="24" s="1"/>
  <c r="Z49" i="20"/>
  <c r="AD190" i="23"/>
  <c r="T190" i="23"/>
  <c r="R48" i="20"/>
  <c r="M190" i="23"/>
  <c r="AF189" i="23"/>
  <c r="AD21" i="21"/>
  <c r="D40" i="21"/>
  <c r="H40" i="21" s="1"/>
  <c r="AD17" i="23"/>
  <c r="D191" i="23"/>
  <c r="H191" i="23" s="1"/>
  <c r="Q18" i="23"/>
  <c r="AD18" i="23" s="1"/>
  <c r="D35" i="25"/>
  <c r="H35" i="25" s="1"/>
  <c r="AD16" i="25"/>
  <c r="AE21" i="20"/>
  <c r="D52" i="20"/>
  <c r="H52" i="20" s="1"/>
  <c r="AC21" i="26"/>
  <c r="D41" i="26"/>
  <c r="H41" i="26" s="1"/>
  <c r="AI41" i="26"/>
  <c r="AJ36" i="25"/>
  <c r="Z41" i="25"/>
  <c r="AJ33" i="25"/>
  <c r="AJ34" i="25"/>
  <c r="AJ38" i="25"/>
  <c r="AJ35" i="25"/>
  <c r="AJ39" i="25"/>
  <c r="Y37" i="26"/>
  <c r="T34" i="26"/>
  <c r="N34" i="26"/>
  <c r="P23" i="26"/>
  <c r="AC23" i="26" s="1"/>
  <c r="AG33" i="26"/>
  <c r="AH33" i="26"/>
  <c r="AA33" i="26"/>
  <c r="AC17" i="26"/>
  <c r="D38" i="26"/>
  <c r="H38" i="26" s="1"/>
  <c r="D40" i="26"/>
  <c r="H40" i="26" s="1"/>
  <c r="AC20" i="26"/>
  <c r="D32" i="25"/>
  <c r="H32" i="25" s="1"/>
  <c r="AG37" i="26"/>
  <c r="M37" i="26"/>
  <c r="P37" i="26"/>
  <c r="Y34" i="26"/>
  <c r="AC13" i="26"/>
  <c r="AC14" i="26"/>
  <c r="D35" i="26"/>
  <c r="H35" i="26" s="1"/>
  <c r="M39" i="26"/>
  <c r="W39" i="26"/>
  <c r="Q39" i="26"/>
  <c r="AA39" i="26"/>
  <c r="J39" i="26"/>
  <c r="P39" i="26"/>
  <c r="AB39" i="26"/>
  <c r="AC39" i="26"/>
  <c r="T39" i="26"/>
  <c r="AG39" i="26"/>
  <c r="AF39" i="26"/>
  <c r="Z39" i="26"/>
  <c r="Y39" i="26"/>
  <c r="R39" i="26"/>
  <c r="X39" i="26"/>
  <c r="V39" i="26"/>
  <c r="N39" i="26"/>
  <c r="O39" i="26"/>
  <c r="S39" i="26"/>
  <c r="U31" i="25"/>
  <c r="U41" i="25" s="1"/>
  <c r="AD15" i="21"/>
  <c r="D35" i="21"/>
  <c r="H35" i="21" s="1"/>
  <c r="R37" i="26"/>
  <c r="U37" i="26"/>
  <c r="X37" i="26"/>
  <c r="S37" i="26"/>
  <c r="AF37" i="26"/>
  <c r="V37" i="26"/>
  <c r="N37" i="26"/>
  <c r="O34" i="26"/>
  <c r="S34" i="26"/>
  <c r="P34" i="26"/>
  <c r="J34" i="26"/>
  <c r="AC34" i="26"/>
  <c r="AG34" i="26"/>
  <c r="AE34" i="26"/>
  <c r="L34" i="26"/>
  <c r="U34" i="26"/>
  <c r="K34" i="26"/>
  <c r="V34" i="26"/>
  <c r="AH34" i="26"/>
  <c r="R34" i="26"/>
  <c r="M34" i="26"/>
  <c r="AA34" i="26"/>
  <c r="AB34" i="26"/>
  <c r="X34" i="26"/>
  <c r="AH41" i="25"/>
  <c r="P31" i="25"/>
  <c r="P41" i="25" s="1"/>
  <c r="W31" i="25"/>
  <c r="W41" i="25" s="1"/>
  <c r="R31" i="25"/>
  <c r="R41" i="25" s="1"/>
  <c r="Y31" i="25"/>
  <c r="Y41" i="25" s="1"/>
  <c r="V31" i="25"/>
  <c r="V41" i="25" s="1"/>
  <c r="N31" i="25"/>
  <c r="N41" i="25" s="1"/>
  <c r="M31" i="25"/>
  <c r="M41" i="25" s="1"/>
  <c r="S31" i="25"/>
  <c r="S41" i="25" s="1"/>
  <c r="Q31" i="25"/>
  <c r="Q41" i="25" s="1"/>
  <c r="T31" i="25"/>
  <c r="T41" i="25" s="1"/>
  <c r="L31" i="25"/>
  <c r="L41" i="25" s="1"/>
  <c r="K31" i="25"/>
  <c r="AD14" i="25"/>
  <c r="E22" i="35"/>
  <c r="D52" i="3"/>
  <c r="I28" i="45"/>
  <c r="M28" i="18"/>
  <c r="F31" i="18" s="1"/>
  <c r="F26" i="5" s="1"/>
  <c r="N22" i="18"/>
  <c r="H23" i="18" s="1"/>
  <c r="G24" i="45"/>
  <c r="G26" i="45" s="1"/>
  <c r="G30" i="45" s="1"/>
  <c r="G32" i="45" s="1"/>
  <c r="AI54" i="26"/>
  <c r="AI40" i="26"/>
  <c r="K82" i="40"/>
  <c r="AI53" i="26"/>
  <c r="H16" i="18"/>
  <c r="L24" i="18"/>
  <c r="I28" i="18"/>
  <c r="AB27" i="20"/>
  <c r="AC27" i="20" s="1"/>
  <c r="AB26" i="20"/>
  <c r="AC26" i="20" s="1"/>
  <c r="G26" i="20"/>
  <c r="G27" i="20"/>
  <c r="T33" i="21"/>
  <c r="AF33" i="21"/>
  <c r="P33" i="21"/>
  <c r="AE33" i="21"/>
  <c r="J32" i="21"/>
  <c r="S32" i="21"/>
  <c r="AH55" i="21"/>
  <c r="AB80" i="5" s="1"/>
  <c r="X80" i="5"/>
  <c r="AG55" i="21"/>
  <c r="AA78" i="40" s="1"/>
  <c r="U32" i="21"/>
  <c r="AD32" i="21"/>
  <c r="AB32" i="21"/>
  <c r="N32" i="21"/>
  <c r="L32" i="21"/>
  <c r="AG32" i="21"/>
  <c r="Q32" i="21"/>
  <c r="X32" i="21"/>
  <c r="AE32" i="21"/>
  <c r="O32" i="21"/>
  <c r="Z32" i="21"/>
  <c r="AC32" i="21"/>
  <c r="M32" i="21"/>
  <c r="T32" i="21"/>
  <c r="AA32" i="21"/>
  <c r="K32" i="21"/>
  <c r="V32" i="21"/>
  <c r="Y32" i="21"/>
  <c r="AF32" i="21"/>
  <c r="P32" i="21"/>
  <c r="W32" i="21"/>
  <c r="AH32" i="21"/>
  <c r="AL196" i="23" l="1"/>
  <c r="E19" i="35"/>
  <c r="Y82" i="40"/>
  <c r="Y84" i="5"/>
  <c r="AA69" i="22"/>
  <c r="AI62" i="22"/>
  <c r="AJ52" i="25"/>
  <c r="AI52" i="26"/>
  <c r="K83" i="5"/>
  <c r="AA68" i="20"/>
  <c r="U79" i="5" s="1"/>
  <c r="H18" i="23"/>
  <c r="E37" i="35" s="1"/>
  <c r="AJ51" i="25"/>
  <c r="S75" i="23"/>
  <c r="AJ49" i="25"/>
  <c r="AJ53" i="25"/>
  <c r="AI59" i="20"/>
  <c r="AL197" i="23"/>
  <c r="AI64" i="22"/>
  <c r="R68" i="20"/>
  <c r="L79" i="5" s="1"/>
  <c r="K68" i="20"/>
  <c r="E77" i="40" s="1"/>
  <c r="S179" i="23"/>
  <c r="S101" i="23"/>
  <c r="S49" i="23"/>
  <c r="AJ50" i="25"/>
  <c r="AI51" i="26"/>
  <c r="G23" i="40"/>
  <c r="G23" i="5"/>
  <c r="AL198" i="23"/>
  <c r="AI61" i="22"/>
  <c r="Q22" i="24"/>
  <c r="I21" i="45" s="1"/>
  <c r="AJ48" i="25"/>
  <c r="AJ47" i="25"/>
  <c r="AI63" i="22"/>
  <c r="E82" i="5"/>
  <c r="AC82" i="5" s="1"/>
  <c r="E80" i="40"/>
  <c r="AC80" i="40" s="1"/>
  <c r="AI63" i="20"/>
  <c r="D30" i="45"/>
  <c r="D32" i="45" s="1"/>
  <c r="U23" i="21"/>
  <c r="Y80" i="5"/>
  <c r="S23" i="21"/>
  <c r="Y55" i="21"/>
  <c r="S80" i="5" s="1"/>
  <c r="W37" i="26"/>
  <c r="J37" i="26"/>
  <c r="AD37" i="26"/>
  <c r="Z190" i="23"/>
  <c r="K45" i="20"/>
  <c r="W190" i="23"/>
  <c r="M51" i="22"/>
  <c r="AD51" i="22"/>
  <c r="AF51" i="22"/>
  <c r="AA51" i="22"/>
  <c r="O51" i="22"/>
  <c r="J51" i="22"/>
  <c r="AB47" i="22"/>
  <c r="T48" i="22"/>
  <c r="J48" i="22"/>
  <c r="Y48" i="22"/>
  <c r="L48" i="22"/>
  <c r="S48" i="22"/>
  <c r="P48" i="22"/>
  <c r="Z48" i="22"/>
  <c r="P46" i="22"/>
  <c r="P49" i="20"/>
  <c r="K49" i="20"/>
  <c r="R46" i="22"/>
  <c r="Z66" i="40"/>
  <c r="S49" i="20"/>
  <c r="K66" i="40"/>
  <c r="Z37" i="26"/>
  <c r="AF188" i="23"/>
  <c r="AH51" i="22"/>
  <c r="K51" i="22"/>
  <c r="N51" i="22"/>
  <c r="P51" i="22"/>
  <c r="U51" i="22"/>
  <c r="V51" i="22"/>
  <c r="O47" i="22"/>
  <c r="AE48" i="22"/>
  <c r="V48" i="22"/>
  <c r="AA48" i="22"/>
  <c r="AF48" i="22"/>
  <c r="AD48" i="22"/>
  <c r="AC46" i="22"/>
  <c r="J46" i="22"/>
  <c r="O37" i="26"/>
  <c r="Q37" i="26"/>
  <c r="AA37" i="26"/>
  <c r="AC37" i="26"/>
  <c r="AG188" i="23"/>
  <c r="AK188" i="23"/>
  <c r="AE50" i="22"/>
  <c r="N50" i="22"/>
  <c r="AG50" i="22"/>
  <c r="AD50" i="22"/>
  <c r="X50" i="22"/>
  <c r="S50" i="22"/>
  <c r="AF47" i="22"/>
  <c r="M47" i="22"/>
  <c r="L47" i="22"/>
  <c r="K47" i="22"/>
  <c r="U47" i="22"/>
  <c r="S47" i="22"/>
  <c r="Y49" i="22"/>
  <c r="AG46" i="22"/>
  <c r="AB46" i="22"/>
  <c r="AA46" i="22"/>
  <c r="K46" i="22"/>
  <c r="AD46" i="22"/>
  <c r="O46" i="22"/>
  <c r="M66" i="40"/>
  <c r="O69" i="5"/>
  <c r="AI188" i="23"/>
  <c r="AA188" i="23"/>
  <c r="X188" i="23"/>
  <c r="U66" i="40"/>
  <c r="O50" i="22"/>
  <c r="V50" i="22"/>
  <c r="AB50" i="22"/>
  <c r="U50" i="22"/>
  <c r="Z50" i="22"/>
  <c r="Q50" i="22"/>
  <c r="P47" i="22"/>
  <c r="W47" i="22"/>
  <c r="V47" i="22"/>
  <c r="X47" i="22"/>
  <c r="AH47" i="22"/>
  <c r="AG47" i="22"/>
  <c r="AB49" i="22"/>
  <c r="Y46" i="22"/>
  <c r="M46" i="22"/>
  <c r="AF46" i="22"/>
  <c r="T46" i="22"/>
  <c r="K37" i="26"/>
  <c r="Z46" i="22"/>
  <c r="AA69" i="5"/>
  <c r="P69" i="5"/>
  <c r="AE37" i="26"/>
  <c r="T37" i="26"/>
  <c r="AC188" i="23"/>
  <c r="J50" i="22"/>
  <c r="AF50" i="22"/>
  <c r="AC50" i="22"/>
  <c r="L50" i="22"/>
  <c r="W50" i="22"/>
  <c r="AH50" i="22"/>
  <c r="AE47" i="22"/>
  <c r="AD47" i="22"/>
  <c r="R47" i="22"/>
  <c r="Y47" i="22"/>
  <c r="AA47" i="22"/>
  <c r="J47" i="22"/>
  <c r="S49" i="22"/>
  <c r="Q46" i="22"/>
  <c r="W46" i="22"/>
  <c r="AH46" i="22"/>
  <c r="S46" i="22"/>
  <c r="L37" i="26"/>
  <c r="AE46" i="22"/>
  <c r="V46" i="22"/>
  <c r="R22" i="24"/>
  <c r="T36" i="22"/>
  <c r="T22" i="24"/>
  <c r="L69" i="5"/>
  <c r="U189" i="23"/>
  <c r="AA189" i="23"/>
  <c r="Y189" i="23"/>
  <c r="AJ189" i="23"/>
  <c r="V189" i="23"/>
  <c r="AG189" i="23"/>
  <c r="R189" i="23"/>
  <c r="AE189" i="23"/>
  <c r="AC189" i="23"/>
  <c r="X189" i="23"/>
  <c r="AD189" i="23"/>
  <c r="Z189" i="23"/>
  <c r="N189" i="23"/>
  <c r="M189" i="23"/>
  <c r="T189" i="23"/>
  <c r="W189" i="23"/>
  <c r="S189" i="23"/>
  <c r="AH189" i="23"/>
  <c r="P189" i="23"/>
  <c r="AK189" i="23"/>
  <c r="AI189" i="23"/>
  <c r="AB189" i="23"/>
  <c r="Q189" i="23"/>
  <c r="N69" i="22"/>
  <c r="H76" i="40" s="1"/>
  <c r="AC36" i="22"/>
  <c r="E39" i="22" s="1"/>
  <c r="F19" i="40" s="1"/>
  <c r="K69" i="22"/>
  <c r="E76" i="40" s="1"/>
  <c r="AB36" i="22"/>
  <c r="E38" i="22" s="1"/>
  <c r="L69" i="22"/>
  <c r="F78" i="5" s="1"/>
  <c r="AB69" i="22"/>
  <c r="V78" i="5" s="1"/>
  <c r="AH68" i="20"/>
  <c r="AB79" i="5" s="1"/>
  <c r="V68" i="20"/>
  <c r="P77" i="40" s="1"/>
  <c r="AC68" i="20"/>
  <c r="N68" i="20"/>
  <c r="H77" i="40" s="1"/>
  <c r="AI61" i="20"/>
  <c r="V77" i="40"/>
  <c r="O68" i="20"/>
  <c r="I77" i="40" s="1"/>
  <c r="AD68" i="20"/>
  <c r="X79" i="5" s="1"/>
  <c r="AF68" i="20"/>
  <c r="Y68" i="20"/>
  <c r="S77" i="40" s="1"/>
  <c r="R33" i="26"/>
  <c r="P33" i="26"/>
  <c r="AF33" i="26"/>
  <c r="AH45" i="20"/>
  <c r="O33" i="26"/>
  <c r="K33" i="26"/>
  <c r="Z33" i="26"/>
  <c r="T45" i="20"/>
  <c r="I69" i="5"/>
  <c r="Z45" i="20"/>
  <c r="M33" i="26"/>
  <c r="U33" i="26"/>
  <c r="L33" i="26"/>
  <c r="L45" i="20"/>
  <c r="U45" i="20"/>
  <c r="V45" i="20"/>
  <c r="H69" i="5"/>
  <c r="AC35" i="20"/>
  <c r="E38" i="20" s="1"/>
  <c r="F20" i="40" s="1"/>
  <c r="Z68" i="20"/>
  <c r="T77" i="40" s="1"/>
  <c r="T68" i="20"/>
  <c r="N79" i="5" s="1"/>
  <c r="Q68" i="20"/>
  <c r="K79" i="5" s="1"/>
  <c r="S68" i="20"/>
  <c r="M79" i="5" s="1"/>
  <c r="AB35" i="20"/>
  <c r="E37" i="20" s="1"/>
  <c r="E20" i="40" s="1"/>
  <c r="J77" i="40"/>
  <c r="W79" i="5"/>
  <c r="W77" i="40"/>
  <c r="I79" i="5"/>
  <c r="E28" i="26"/>
  <c r="D25" i="40"/>
  <c r="F40" i="30"/>
  <c r="G27" i="40" s="1"/>
  <c r="E27" i="40"/>
  <c r="D27" i="40"/>
  <c r="M84" i="5"/>
  <c r="M82" i="40"/>
  <c r="Y33" i="26"/>
  <c r="S33" i="26"/>
  <c r="AE33" i="26"/>
  <c r="M46" i="26"/>
  <c r="M56" i="26" s="1"/>
  <c r="G84" i="5" s="1"/>
  <c r="W33" i="26"/>
  <c r="AB46" i="26"/>
  <c r="AB56" i="26" s="1"/>
  <c r="X46" i="26"/>
  <c r="X56" i="26" s="1"/>
  <c r="J33" i="26"/>
  <c r="U22" i="25"/>
  <c r="AA55" i="21"/>
  <c r="U78" i="40" s="1"/>
  <c r="P55" i="21"/>
  <c r="J80" i="5" s="1"/>
  <c r="V55" i="21"/>
  <c r="P78" i="40" s="1"/>
  <c r="AI45" i="21"/>
  <c r="K55" i="21"/>
  <c r="E80" i="5" s="1"/>
  <c r="J55" i="21"/>
  <c r="D80" i="5" s="1"/>
  <c r="M55" i="21"/>
  <c r="G78" i="40" s="1"/>
  <c r="Q55" i="21"/>
  <c r="K78" i="40" s="1"/>
  <c r="AB55" i="21"/>
  <c r="V80" i="5" s="1"/>
  <c r="U33" i="21"/>
  <c r="Y33" i="21"/>
  <c r="Z33" i="21"/>
  <c r="AA49" i="22"/>
  <c r="Z49" i="22"/>
  <c r="AA33" i="21"/>
  <c r="X33" i="26"/>
  <c r="M33" i="21"/>
  <c r="AI47" i="20"/>
  <c r="Q33" i="21"/>
  <c r="R33" i="21"/>
  <c r="R69" i="5"/>
  <c r="R49" i="22"/>
  <c r="W33" i="21"/>
  <c r="AB33" i="21"/>
  <c r="X33" i="21"/>
  <c r="L33" i="21"/>
  <c r="AD69" i="22"/>
  <c r="X78" i="5" s="1"/>
  <c r="AE69" i="22"/>
  <c r="Y78" i="5" s="1"/>
  <c r="AC69" i="22"/>
  <c r="W78" i="5" s="1"/>
  <c r="G29" i="45"/>
  <c r="H29" i="45"/>
  <c r="AI53" i="21"/>
  <c r="AC55" i="21"/>
  <c r="W78" i="40" s="1"/>
  <c r="F30" i="45"/>
  <c r="F32" i="45" s="1"/>
  <c r="L22" i="18"/>
  <c r="L28" i="18" s="1"/>
  <c r="F30" i="18" s="1"/>
  <c r="K28" i="18"/>
  <c r="H82" i="40"/>
  <c r="V33" i="26"/>
  <c r="T33" i="26"/>
  <c r="AB33" i="26"/>
  <c r="AC33" i="26"/>
  <c r="Q33" i="26"/>
  <c r="AB82" i="40"/>
  <c r="Z82" i="40"/>
  <c r="X82" i="40"/>
  <c r="J82" i="40"/>
  <c r="I82" i="40"/>
  <c r="M54" i="25"/>
  <c r="F83" i="5" s="1"/>
  <c r="AA54" i="25"/>
  <c r="AB54" i="25"/>
  <c r="U81" i="40" s="1"/>
  <c r="AG54" i="25"/>
  <c r="Z83" i="5" s="1"/>
  <c r="X83" i="5"/>
  <c r="O54" i="25"/>
  <c r="H81" i="40" s="1"/>
  <c r="AC54" i="25"/>
  <c r="V81" i="40" s="1"/>
  <c r="L54" i="25"/>
  <c r="E83" i="5" s="1"/>
  <c r="Y54" i="25"/>
  <c r="R83" i="5" s="1"/>
  <c r="V54" i="25"/>
  <c r="AA83" i="5"/>
  <c r="U54" i="25"/>
  <c r="Q54" i="25"/>
  <c r="E29" i="45"/>
  <c r="AJ45" i="25"/>
  <c r="H83" i="5"/>
  <c r="V67" i="40"/>
  <c r="V70" i="5"/>
  <c r="Y70" i="5"/>
  <c r="M81" i="40"/>
  <c r="Z55" i="21"/>
  <c r="T78" i="40" s="1"/>
  <c r="R55" i="21"/>
  <c r="L80" i="5" s="1"/>
  <c r="W55" i="21"/>
  <c r="Q80" i="5" s="1"/>
  <c r="T55" i="21"/>
  <c r="U55" i="21"/>
  <c r="AI46" i="21"/>
  <c r="V33" i="21"/>
  <c r="S33" i="21"/>
  <c r="AC33" i="21"/>
  <c r="J33" i="21"/>
  <c r="L55" i="21"/>
  <c r="N55" i="21"/>
  <c r="S55" i="21"/>
  <c r="N33" i="21"/>
  <c r="O33" i="21"/>
  <c r="X55" i="21"/>
  <c r="O55" i="21"/>
  <c r="AD42" i="21"/>
  <c r="X64" i="40" s="1"/>
  <c r="AH42" i="21"/>
  <c r="AB67" i="5" s="1"/>
  <c r="Z80" i="5"/>
  <c r="AG42" i="21"/>
  <c r="AA67" i="5" s="1"/>
  <c r="AA80" i="5"/>
  <c r="AI52" i="20"/>
  <c r="AB77" i="40"/>
  <c r="U77" i="40"/>
  <c r="K77" i="40"/>
  <c r="G79" i="5"/>
  <c r="R79" i="5"/>
  <c r="Q79" i="5"/>
  <c r="AD52" i="22"/>
  <c r="U52" i="22"/>
  <c r="K52" i="22"/>
  <c r="T52" i="22"/>
  <c r="AA52" i="22"/>
  <c r="Z52" i="22"/>
  <c r="O52" i="22"/>
  <c r="R52" i="22"/>
  <c r="M52" i="22"/>
  <c r="L52" i="22"/>
  <c r="V52" i="22"/>
  <c r="AH52" i="22"/>
  <c r="N52" i="22"/>
  <c r="AG52" i="22"/>
  <c r="Q52" i="22"/>
  <c r="AF52" i="22"/>
  <c r="P52" i="22"/>
  <c r="W52" i="22"/>
  <c r="AC52" i="22"/>
  <c r="AB52" i="22"/>
  <c r="S52" i="22"/>
  <c r="Y52" i="22"/>
  <c r="J52" i="22"/>
  <c r="X52" i="22"/>
  <c r="AE52" i="22"/>
  <c r="AI65" i="22"/>
  <c r="R69" i="22"/>
  <c r="L78" i="5" s="1"/>
  <c r="P69" i="22"/>
  <c r="J76" i="40" s="1"/>
  <c r="AF69" i="22"/>
  <c r="Z76" i="40" s="1"/>
  <c r="U69" i="22"/>
  <c r="O76" i="40" s="1"/>
  <c r="Q49" i="22"/>
  <c r="AD49" i="22"/>
  <c r="K49" i="22"/>
  <c r="AE45" i="20"/>
  <c r="AD45" i="20"/>
  <c r="AC45" i="20"/>
  <c r="J45" i="20"/>
  <c r="AI42" i="24"/>
  <c r="AG49" i="22"/>
  <c r="AF49" i="22"/>
  <c r="AH49" i="22"/>
  <c r="AC49" i="22"/>
  <c r="L49" i="22"/>
  <c r="X49" i="22"/>
  <c r="O49" i="22"/>
  <c r="R45" i="20"/>
  <c r="AB45" i="20"/>
  <c r="P45" i="20"/>
  <c r="M188" i="23"/>
  <c r="AJ188" i="23"/>
  <c r="U188" i="23"/>
  <c r="W188" i="23"/>
  <c r="Y188" i="23"/>
  <c r="Q188" i="23"/>
  <c r="O188" i="23"/>
  <c r="Z188" i="23"/>
  <c r="T188" i="23"/>
  <c r="AE188" i="23"/>
  <c r="P188" i="23"/>
  <c r="AD188" i="23"/>
  <c r="N188" i="23"/>
  <c r="AB188" i="23"/>
  <c r="V188" i="23"/>
  <c r="F66" i="40"/>
  <c r="F69" i="5"/>
  <c r="D69" i="5"/>
  <c r="D66" i="40"/>
  <c r="P49" i="22"/>
  <c r="T49" i="22"/>
  <c r="U49" i="22"/>
  <c r="AI41" i="21"/>
  <c r="S187" i="23"/>
  <c r="U187" i="23"/>
  <c r="N187" i="23"/>
  <c r="R187" i="23"/>
  <c r="AE187" i="23"/>
  <c r="X187" i="23"/>
  <c r="T187" i="23"/>
  <c r="Z187" i="23"/>
  <c r="W187" i="23"/>
  <c r="AH187" i="23"/>
  <c r="AB187" i="23"/>
  <c r="P187" i="23"/>
  <c r="Y187" i="23"/>
  <c r="AD187" i="23"/>
  <c r="V187" i="23"/>
  <c r="O187" i="23"/>
  <c r="AC187" i="23"/>
  <c r="AF187" i="23"/>
  <c r="AG187" i="23"/>
  <c r="AI187" i="23"/>
  <c r="AJ187" i="23"/>
  <c r="Q187" i="23"/>
  <c r="AA187" i="23"/>
  <c r="M187" i="23"/>
  <c r="AK187" i="23"/>
  <c r="M45" i="20"/>
  <c r="AF45" i="20"/>
  <c r="AG45" i="20"/>
  <c r="X45" i="20"/>
  <c r="V49" i="22"/>
  <c r="J49" i="22"/>
  <c r="W49" i="22"/>
  <c r="N49" i="22"/>
  <c r="M49" i="22"/>
  <c r="AG190" i="23"/>
  <c r="N190" i="23"/>
  <c r="AF190" i="23"/>
  <c r="Q190" i="23"/>
  <c r="AE190" i="23"/>
  <c r="S190" i="23"/>
  <c r="V190" i="23"/>
  <c r="P190" i="23"/>
  <c r="AB190" i="23"/>
  <c r="AH190" i="23"/>
  <c r="X190" i="23"/>
  <c r="AC190" i="23"/>
  <c r="O190" i="23"/>
  <c r="AI190" i="23"/>
  <c r="R23" i="21"/>
  <c r="T35" i="20"/>
  <c r="R22" i="25"/>
  <c r="I22" i="45" s="1"/>
  <c r="E28" i="35" s="1"/>
  <c r="S22" i="25"/>
  <c r="T22" i="25" s="1"/>
  <c r="R35" i="20"/>
  <c r="S35" i="20" s="1"/>
  <c r="Q35" i="20"/>
  <c r="I18" i="45" s="1"/>
  <c r="G27" i="5"/>
  <c r="H28" i="18"/>
  <c r="F29" i="18" s="1"/>
  <c r="D26" i="40" s="1"/>
  <c r="N28" i="18"/>
  <c r="F26" i="40"/>
  <c r="G25" i="5"/>
  <c r="G25" i="40"/>
  <c r="O84" i="5"/>
  <c r="O82" i="40"/>
  <c r="U84" i="5"/>
  <c r="U82" i="40"/>
  <c r="Q84" i="5"/>
  <c r="Q82" i="40"/>
  <c r="F82" i="40"/>
  <c r="F84" i="5"/>
  <c r="R84" i="5"/>
  <c r="R82" i="40"/>
  <c r="P82" i="40"/>
  <c r="L82" i="40"/>
  <c r="AA84" i="5"/>
  <c r="AA82" i="40"/>
  <c r="E84" i="5"/>
  <c r="E82" i="40"/>
  <c r="N82" i="40"/>
  <c r="N84" i="5"/>
  <c r="V84" i="5"/>
  <c r="V82" i="40"/>
  <c r="J56" i="26"/>
  <c r="AI46" i="26"/>
  <c r="AI56" i="26" s="1"/>
  <c r="W84" i="5"/>
  <c r="T82" i="40"/>
  <c r="T84" i="5"/>
  <c r="G24" i="40"/>
  <c r="G24" i="5"/>
  <c r="K54" i="25"/>
  <c r="AJ44" i="25"/>
  <c r="F81" i="40"/>
  <c r="S83" i="5"/>
  <c r="S81" i="40"/>
  <c r="G81" i="40"/>
  <c r="G83" i="5"/>
  <c r="AB83" i="5"/>
  <c r="AB81" i="40"/>
  <c r="Y81" i="40"/>
  <c r="Y83" i="5"/>
  <c r="W83" i="5"/>
  <c r="W81" i="40"/>
  <c r="U83" i="5"/>
  <c r="L81" i="40"/>
  <c r="L83" i="5"/>
  <c r="I83" i="5"/>
  <c r="I81" i="40"/>
  <c r="H67" i="40"/>
  <c r="H70" i="5"/>
  <c r="X67" i="40"/>
  <c r="X70" i="5"/>
  <c r="R81" i="40"/>
  <c r="O81" i="40"/>
  <c r="O83" i="5"/>
  <c r="T83" i="5"/>
  <c r="T81" i="40"/>
  <c r="U67" i="40"/>
  <c r="U70" i="5"/>
  <c r="P83" i="5"/>
  <c r="P81" i="40"/>
  <c r="Q83" i="5"/>
  <c r="Q81" i="40"/>
  <c r="G22" i="5"/>
  <c r="G22" i="40"/>
  <c r="M186" i="23"/>
  <c r="O186" i="23"/>
  <c r="AH186" i="23"/>
  <c r="W186" i="23"/>
  <c r="N186" i="23"/>
  <c r="P186" i="23"/>
  <c r="Y186" i="23"/>
  <c r="T186" i="23"/>
  <c r="AI186" i="23"/>
  <c r="AE186" i="23"/>
  <c r="AF186" i="23"/>
  <c r="AK186" i="23"/>
  <c r="U186" i="23"/>
  <c r="AG186" i="23"/>
  <c r="R186" i="23"/>
  <c r="S186" i="23"/>
  <c r="X186" i="23"/>
  <c r="Z186" i="23"/>
  <c r="AC186" i="23"/>
  <c r="AB186" i="23"/>
  <c r="AJ186" i="23"/>
  <c r="AA186" i="23"/>
  <c r="V186" i="23"/>
  <c r="Q186" i="23"/>
  <c r="AD186" i="23"/>
  <c r="T195" i="23"/>
  <c r="T201" i="23" s="1"/>
  <c r="AB195" i="23"/>
  <c r="AB201" i="23" s="1"/>
  <c r="AG195" i="23"/>
  <c r="AG201" i="23" s="1"/>
  <c r="AA195" i="23"/>
  <c r="AA201" i="23" s="1"/>
  <c r="Y195" i="23"/>
  <c r="Y201" i="23" s="1"/>
  <c r="V195" i="23"/>
  <c r="V201" i="23" s="1"/>
  <c r="S195" i="23"/>
  <c r="S201" i="23" s="1"/>
  <c r="AD195" i="23"/>
  <c r="AD201" i="23" s="1"/>
  <c r="AE195" i="23"/>
  <c r="AE201" i="23" s="1"/>
  <c r="U195" i="23"/>
  <c r="U201" i="23" s="1"/>
  <c r="AH195" i="23"/>
  <c r="AH201" i="23" s="1"/>
  <c r="AI195" i="23"/>
  <c r="AI201" i="23" s="1"/>
  <c r="R195" i="23"/>
  <c r="R201" i="23" s="1"/>
  <c r="O195" i="23"/>
  <c r="O201" i="23" s="1"/>
  <c r="N195" i="23"/>
  <c r="N201" i="23" s="1"/>
  <c r="P195" i="23"/>
  <c r="P201" i="23" s="1"/>
  <c r="AF195" i="23"/>
  <c r="AF201" i="23" s="1"/>
  <c r="AC195" i="23"/>
  <c r="AC201" i="23" s="1"/>
  <c r="Z195" i="23"/>
  <c r="Z201" i="23" s="1"/>
  <c r="Q195" i="23"/>
  <c r="Q201" i="23" s="1"/>
  <c r="W195" i="23"/>
  <c r="W201" i="23" s="1"/>
  <c r="AK195" i="23"/>
  <c r="AK201" i="23" s="1"/>
  <c r="AJ195" i="23"/>
  <c r="AJ201" i="23" s="1"/>
  <c r="M195" i="23"/>
  <c r="X195" i="23"/>
  <c r="X201" i="23" s="1"/>
  <c r="G21" i="40"/>
  <c r="G21" i="5"/>
  <c r="AI48" i="20"/>
  <c r="AA77" i="40"/>
  <c r="L77" i="40"/>
  <c r="Z79" i="5"/>
  <c r="Z77" i="40"/>
  <c r="P79" i="5"/>
  <c r="S45" i="20"/>
  <c r="O45" i="20"/>
  <c r="AA45" i="20"/>
  <c r="N45" i="20"/>
  <c r="Q45" i="20"/>
  <c r="W45" i="20"/>
  <c r="F77" i="40"/>
  <c r="F79" i="5"/>
  <c r="AI58" i="20"/>
  <c r="AI68" i="20" s="1"/>
  <c r="J68" i="20"/>
  <c r="T79" i="5"/>
  <c r="O77" i="40"/>
  <c r="Y79" i="5"/>
  <c r="Y77" i="40"/>
  <c r="D19" i="40"/>
  <c r="E41" i="40" s="1"/>
  <c r="D19" i="5"/>
  <c r="O69" i="22"/>
  <c r="I76" i="40" s="1"/>
  <c r="V69" i="22"/>
  <c r="P78" i="5" s="1"/>
  <c r="T69" i="22"/>
  <c r="N78" i="5" s="1"/>
  <c r="Z69" i="22"/>
  <c r="T78" i="5" s="1"/>
  <c r="X69" i="22"/>
  <c r="R78" i="5" s="1"/>
  <c r="H78" i="5"/>
  <c r="D29" i="45"/>
  <c r="AG69" i="22"/>
  <c r="AA76" i="40" s="1"/>
  <c r="AH69" i="22"/>
  <c r="AI60" i="22"/>
  <c r="K78" i="5"/>
  <c r="K76" i="40"/>
  <c r="AI59" i="22"/>
  <c r="J69" i="22"/>
  <c r="Y69" i="22"/>
  <c r="M69" i="22"/>
  <c r="M76" i="40"/>
  <c r="M78" i="5"/>
  <c r="W69" i="22"/>
  <c r="U78" i="5"/>
  <c r="U76" i="40"/>
  <c r="F67" i="40"/>
  <c r="F70" i="5"/>
  <c r="J67" i="40"/>
  <c r="J70" i="5"/>
  <c r="O67" i="40"/>
  <c r="O70" i="5"/>
  <c r="I67" i="40"/>
  <c r="I70" i="5"/>
  <c r="AI34" i="26"/>
  <c r="K42" i="21"/>
  <c r="T42" i="21"/>
  <c r="Q42" i="21"/>
  <c r="P42" i="21"/>
  <c r="L46" i="20"/>
  <c r="AE46" i="20"/>
  <c r="X46" i="20"/>
  <c r="W46" i="20"/>
  <c r="AH46" i="20"/>
  <c r="J46" i="20"/>
  <c r="Q46" i="20"/>
  <c r="Y46" i="20"/>
  <c r="U46" i="20"/>
  <c r="M46" i="20"/>
  <c r="O46" i="20"/>
  <c r="Z46" i="20"/>
  <c r="AC46" i="20"/>
  <c r="AB46" i="20"/>
  <c r="N46" i="20"/>
  <c r="T46" i="20"/>
  <c r="AF46" i="20"/>
  <c r="S46" i="20"/>
  <c r="AA46" i="20"/>
  <c r="R46" i="20"/>
  <c r="AD46" i="20"/>
  <c r="K46" i="20"/>
  <c r="AG46" i="20"/>
  <c r="V46" i="20"/>
  <c r="P46" i="20"/>
  <c r="T69" i="5"/>
  <c r="T66" i="40"/>
  <c r="K41" i="25"/>
  <c r="AJ31" i="25"/>
  <c r="AJ41" i="25" s="1"/>
  <c r="L67" i="40"/>
  <c r="L70" i="5"/>
  <c r="R67" i="40"/>
  <c r="R70" i="5"/>
  <c r="AA67" i="40"/>
  <c r="AA70" i="5"/>
  <c r="AI39" i="26"/>
  <c r="Z67" i="40"/>
  <c r="Z70" i="5"/>
  <c r="AI36" i="26"/>
  <c r="Y50" i="20"/>
  <c r="M50" i="20"/>
  <c r="AC50" i="20"/>
  <c r="N50" i="20"/>
  <c r="AD50" i="20"/>
  <c r="O50" i="20"/>
  <c r="AE50" i="20"/>
  <c r="AB50" i="20"/>
  <c r="AG50" i="20"/>
  <c r="V50" i="20"/>
  <c r="T50" i="20"/>
  <c r="Z50" i="20"/>
  <c r="S50" i="20"/>
  <c r="L50" i="20"/>
  <c r="Q50" i="20"/>
  <c r="AF50" i="20"/>
  <c r="AH50" i="20"/>
  <c r="W50" i="20"/>
  <c r="X50" i="20"/>
  <c r="U50" i="20"/>
  <c r="R50" i="20"/>
  <c r="P50" i="20"/>
  <c r="AA50" i="20"/>
  <c r="J50" i="20"/>
  <c r="K50" i="20"/>
  <c r="AI49" i="20"/>
  <c r="K67" i="40"/>
  <c r="K70" i="5"/>
  <c r="Q67" i="40"/>
  <c r="Q70" i="5"/>
  <c r="N67" i="40"/>
  <c r="N70" i="5"/>
  <c r="AD35" i="26"/>
  <c r="N35" i="26"/>
  <c r="Y35" i="26"/>
  <c r="AF35" i="26"/>
  <c r="P35" i="26"/>
  <c r="AA35" i="26"/>
  <c r="V35" i="26"/>
  <c r="AG35" i="26"/>
  <c r="AH35" i="26"/>
  <c r="AC35" i="26"/>
  <c r="AB35" i="26"/>
  <c r="AE35" i="26"/>
  <c r="S35" i="26"/>
  <c r="Z35" i="26"/>
  <c r="U35" i="26"/>
  <c r="X35" i="26"/>
  <c r="O35" i="26"/>
  <c r="R35" i="26"/>
  <c r="Q35" i="26"/>
  <c r="T35" i="26"/>
  <c r="K35" i="26"/>
  <c r="W35" i="26"/>
  <c r="J35" i="26"/>
  <c r="M35" i="26"/>
  <c r="L35" i="26"/>
  <c r="AB67" i="40"/>
  <c r="AB70" i="5"/>
  <c r="T38" i="26"/>
  <c r="N38" i="26"/>
  <c r="X38" i="26"/>
  <c r="R38" i="26"/>
  <c r="Y38" i="26"/>
  <c r="S38" i="26"/>
  <c r="U38" i="26"/>
  <c r="O38" i="26"/>
  <c r="J38" i="26"/>
  <c r="L38" i="26"/>
  <c r="K38" i="26"/>
  <c r="M38" i="26"/>
  <c r="AH38" i="26"/>
  <c r="V38" i="26"/>
  <c r="AA38" i="26"/>
  <c r="AC38" i="26"/>
  <c r="P38" i="26"/>
  <c r="W38" i="26"/>
  <c r="AF38" i="26"/>
  <c r="Z38" i="26"/>
  <c r="AE38" i="26"/>
  <c r="AB38" i="26"/>
  <c r="AG38" i="26"/>
  <c r="Q38" i="26"/>
  <c r="AD38" i="26"/>
  <c r="AB191" i="23"/>
  <c r="X191" i="23"/>
  <c r="P191" i="23"/>
  <c r="Z191" i="23"/>
  <c r="T191" i="23"/>
  <c r="V191" i="23"/>
  <c r="AD191" i="23"/>
  <c r="U191" i="23"/>
  <c r="AF191" i="23"/>
  <c r="W191" i="23"/>
  <c r="AJ191" i="23"/>
  <c r="N191" i="23"/>
  <c r="AH191" i="23"/>
  <c r="AE191" i="23"/>
  <c r="AI191" i="23"/>
  <c r="Y191" i="23"/>
  <c r="M191" i="23"/>
  <c r="Q191" i="23"/>
  <c r="R191" i="23"/>
  <c r="AC191" i="23"/>
  <c r="AG191" i="23"/>
  <c r="AA191" i="23"/>
  <c r="O191" i="23"/>
  <c r="S191" i="23"/>
  <c r="AK191" i="23"/>
  <c r="E67" i="40"/>
  <c r="E70" i="5"/>
  <c r="M67" i="40"/>
  <c r="M70" i="5"/>
  <c r="G67" i="40"/>
  <c r="G70" i="5"/>
  <c r="P67" i="40"/>
  <c r="P70" i="5"/>
  <c r="T67" i="40"/>
  <c r="T70" i="5"/>
  <c r="W67" i="40"/>
  <c r="W70" i="5"/>
  <c r="S67" i="40"/>
  <c r="S70" i="5"/>
  <c r="S56" i="22"/>
  <c r="S22" i="26"/>
  <c r="S15" i="26"/>
  <c r="T18" i="25"/>
  <c r="T16" i="25"/>
  <c r="T21" i="25"/>
  <c r="S22" i="20"/>
  <c r="S14" i="20"/>
  <c r="S13" i="24"/>
  <c r="T18" i="21"/>
  <c r="S12" i="24"/>
  <c r="S19" i="24"/>
  <c r="S15" i="24"/>
  <c r="S17" i="24"/>
  <c r="S16" i="24"/>
  <c r="S22" i="24"/>
  <c r="T23" i="21"/>
  <c r="T18" i="23"/>
  <c r="S22" i="22"/>
  <c r="S17" i="22"/>
  <c r="S20" i="26"/>
  <c r="S13" i="26"/>
  <c r="T19" i="25"/>
  <c r="T13" i="25"/>
  <c r="S17" i="26"/>
  <c r="S23" i="20"/>
  <c r="S20" i="20"/>
  <c r="S13" i="20"/>
  <c r="T14" i="23"/>
  <c r="T16" i="21"/>
  <c r="T15" i="21"/>
  <c r="S18" i="24"/>
  <c r="S14" i="24"/>
  <c r="S21" i="24"/>
  <c r="S20" i="24"/>
  <c r="T19" i="21"/>
  <c r="T17" i="21"/>
  <c r="S24" i="22"/>
  <c r="S16" i="22"/>
  <c r="S18" i="26"/>
  <c r="S12" i="26"/>
  <c r="T12" i="25"/>
  <c r="T17" i="25"/>
  <c r="S21" i="20"/>
  <c r="T12" i="23"/>
  <c r="T13" i="21"/>
  <c r="S23" i="26"/>
  <c r="S12" i="22"/>
  <c r="S21" i="26"/>
  <c r="S14" i="26"/>
  <c r="T15" i="25"/>
  <c r="T20" i="25"/>
  <c r="S16" i="26"/>
  <c r="S17" i="20"/>
  <c r="S18" i="20"/>
  <c r="S12" i="20"/>
  <c r="S16" i="20"/>
  <c r="T15" i="23"/>
  <c r="T16" i="23"/>
  <c r="T13" i="23"/>
  <c r="T22" i="21"/>
  <c r="T21" i="21"/>
  <c r="T12" i="21"/>
  <c r="S13" i="22"/>
  <c r="S20" i="22"/>
  <c r="S14" i="22"/>
  <c r="S18" i="22"/>
  <c r="S36" i="22"/>
  <c r="T14" i="25"/>
  <c r="T17" i="23"/>
  <c r="T14" i="21"/>
  <c r="S21" i="22"/>
  <c r="I26" i="45"/>
  <c r="S82" i="40"/>
  <c r="AF42" i="21"/>
  <c r="Z64" i="40" s="1"/>
  <c r="AE42" i="21"/>
  <c r="Y67" i="5" s="1"/>
  <c r="AB78" i="40"/>
  <c r="AI32" i="21"/>
  <c r="Z81" i="40" l="1"/>
  <c r="X77" i="40"/>
  <c r="E79" i="5"/>
  <c r="G82" i="40"/>
  <c r="AE56" i="22"/>
  <c r="S78" i="40"/>
  <c r="P80" i="5"/>
  <c r="G80" i="5"/>
  <c r="U80" i="5"/>
  <c r="AI55" i="21"/>
  <c r="E20" i="5"/>
  <c r="AI50" i="22"/>
  <c r="AI46" i="22"/>
  <c r="AB56" i="22"/>
  <c r="AI47" i="22"/>
  <c r="AI48" i="22"/>
  <c r="AI51" i="22"/>
  <c r="L42" i="21"/>
  <c r="F64" i="40" s="1"/>
  <c r="V42" i="21"/>
  <c r="P64" i="40" s="1"/>
  <c r="AC56" i="22"/>
  <c r="W65" i="5" s="1"/>
  <c r="Y56" i="22"/>
  <c r="S65" i="5" s="1"/>
  <c r="L55" i="20"/>
  <c r="AC55" i="20"/>
  <c r="AL189" i="23"/>
  <c r="AI37" i="26"/>
  <c r="S192" i="23"/>
  <c r="J68" i="5" s="1"/>
  <c r="M56" i="22"/>
  <c r="G62" i="40" s="1"/>
  <c r="V56" i="22"/>
  <c r="P65" i="5" s="1"/>
  <c r="R43" i="26"/>
  <c r="L68" i="40" s="1"/>
  <c r="Z43" i="26"/>
  <c r="T68" i="40" s="1"/>
  <c r="AC43" i="26"/>
  <c r="W68" i="40" s="1"/>
  <c r="AD56" i="22"/>
  <c r="R56" i="22"/>
  <c r="L65" i="5" s="1"/>
  <c r="P43" i="26"/>
  <c r="J71" i="5" s="1"/>
  <c r="N55" i="20"/>
  <c r="H66" i="5" s="1"/>
  <c r="E40" i="22"/>
  <c r="G19" i="40" s="1"/>
  <c r="F19" i="5"/>
  <c r="E78" i="5"/>
  <c r="L56" i="22"/>
  <c r="F65" i="5" s="1"/>
  <c r="F28" i="40"/>
  <c r="E19" i="5"/>
  <c r="E19" i="40"/>
  <c r="I24" i="40" s="1"/>
  <c r="W76" i="40"/>
  <c r="Y76" i="40"/>
  <c r="V76" i="40"/>
  <c r="F76" i="40"/>
  <c r="R76" i="40"/>
  <c r="I78" i="5"/>
  <c r="Z78" i="5"/>
  <c r="X76" i="40"/>
  <c r="AG192" i="23"/>
  <c r="X68" i="5" s="1"/>
  <c r="Z192" i="23"/>
  <c r="Q68" i="5" s="1"/>
  <c r="F20" i="5"/>
  <c r="H79" i="5"/>
  <c r="N77" i="40"/>
  <c r="S79" i="5"/>
  <c r="Y192" i="23"/>
  <c r="P65" i="40" s="1"/>
  <c r="T56" i="22"/>
  <c r="N65" i="5" s="1"/>
  <c r="AE55" i="20"/>
  <c r="Y63" i="40" s="1"/>
  <c r="AA64" i="40"/>
  <c r="U192" i="23"/>
  <c r="L65" i="40" s="1"/>
  <c r="O43" i="26"/>
  <c r="AH43" i="26"/>
  <c r="AB71" i="5" s="1"/>
  <c r="AD43" i="26"/>
  <c r="X71" i="5" s="1"/>
  <c r="AA56" i="22"/>
  <c r="U62" i="40" s="1"/>
  <c r="M77" i="40"/>
  <c r="E39" i="20"/>
  <c r="G20" i="5" s="1"/>
  <c r="E26" i="26"/>
  <c r="E25" i="40" s="1"/>
  <c r="L76" i="40"/>
  <c r="AI33" i="26"/>
  <c r="V83" i="5"/>
  <c r="U42" i="21"/>
  <c r="O64" i="40" s="1"/>
  <c r="O42" i="21"/>
  <c r="I64" i="40" s="1"/>
  <c r="AA42" i="21"/>
  <c r="U64" i="40" s="1"/>
  <c r="J78" i="40"/>
  <c r="AB42" i="21"/>
  <c r="V67" i="5" s="1"/>
  <c r="W42" i="21"/>
  <c r="Q67" i="5" s="1"/>
  <c r="D78" i="40"/>
  <c r="Y42" i="21"/>
  <c r="S67" i="5" s="1"/>
  <c r="R42" i="21"/>
  <c r="L64" i="40" s="1"/>
  <c r="Z42" i="21"/>
  <c r="T67" i="5" s="1"/>
  <c r="E78" i="40"/>
  <c r="K80" i="5"/>
  <c r="V78" i="40"/>
  <c r="N192" i="23"/>
  <c r="E65" i="40" s="1"/>
  <c r="K43" i="26"/>
  <c r="E68" i="40" s="1"/>
  <c r="J56" i="22"/>
  <c r="D62" i="40" s="1"/>
  <c r="O56" i="22"/>
  <c r="I62" i="40" s="1"/>
  <c r="M43" i="26"/>
  <c r="G71" i="5" s="1"/>
  <c r="AG43" i="26"/>
  <c r="AA71" i="5" s="1"/>
  <c r="AF43" i="26"/>
  <c r="Z68" i="40" s="1"/>
  <c r="AH55" i="20"/>
  <c r="AB66" i="5" s="1"/>
  <c r="AG55" i="20"/>
  <c r="AA63" i="40" s="1"/>
  <c r="AC69" i="5"/>
  <c r="M55" i="20"/>
  <c r="G66" i="5" s="1"/>
  <c r="S42" i="21"/>
  <c r="M64" i="40" s="1"/>
  <c r="X192" i="23"/>
  <c r="O68" i="5" s="1"/>
  <c r="N56" i="22"/>
  <c r="H62" i="40" s="1"/>
  <c r="X55" i="20"/>
  <c r="R63" i="40" s="1"/>
  <c r="AL188" i="23"/>
  <c r="W56" i="22"/>
  <c r="Q62" i="40" s="1"/>
  <c r="AG56" i="22"/>
  <c r="AA65" i="5" s="1"/>
  <c r="Z56" i="22"/>
  <c r="T65" i="5" s="1"/>
  <c r="U56" i="22"/>
  <c r="O62" i="40" s="1"/>
  <c r="AC192" i="23"/>
  <c r="T65" i="40" s="1"/>
  <c r="Q56" i="22"/>
  <c r="K62" i="40" s="1"/>
  <c r="AA192" i="23"/>
  <c r="R65" i="40" s="1"/>
  <c r="AF55" i="20"/>
  <c r="Z66" i="5" s="1"/>
  <c r="M42" i="21"/>
  <c r="G64" i="40" s="1"/>
  <c r="X42" i="21"/>
  <c r="R64" i="40" s="1"/>
  <c r="AL190" i="23"/>
  <c r="O192" i="23"/>
  <c r="F65" i="40" s="1"/>
  <c r="AD55" i="20"/>
  <c r="X63" i="40" s="1"/>
  <c r="AI33" i="21"/>
  <c r="O78" i="5"/>
  <c r="AI69" i="22"/>
  <c r="T76" i="40"/>
  <c r="P76" i="40"/>
  <c r="AA78" i="5"/>
  <c r="I29" i="45"/>
  <c r="W80" i="5"/>
  <c r="L78" i="40"/>
  <c r="Q78" i="40"/>
  <c r="E81" i="40"/>
  <c r="I24" i="45"/>
  <c r="N83" i="5"/>
  <c r="N81" i="40"/>
  <c r="AJ54" i="25"/>
  <c r="J81" i="40"/>
  <c r="J83" i="5"/>
  <c r="N80" i="5"/>
  <c r="N78" i="40"/>
  <c r="T80" i="5"/>
  <c r="O80" i="5"/>
  <c r="O78" i="40"/>
  <c r="N42" i="21"/>
  <c r="H67" i="5" s="1"/>
  <c r="I78" i="40"/>
  <c r="I80" i="5"/>
  <c r="AC42" i="21"/>
  <c r="W67" i="5" s="1"/>
  <c r="X67" i="5"/>
  <c r="R78" i="40"/>
  <c r="R80" i="5"/>
  <c r="H80" i="5"/>
  <c r="H78" i="40"/>
  <c r="M80" i="5"/>
  <c r="M78" i="40"/>
  <c r="F78" i="40"/>
  <c r="F80" i="5"/>
  <c r="AB64" i="40"/>
  <c r="R67" i="5"/>
  <c r="J78" i="5"/>
  <c r="P56" i="22"/>
  <c r="J65" i="5" s="1"/>
  <c r="X56" i="22"/>
  <c r="R62" i="40" s="1"/>
  <c r="AF56" i="22"/>
  <c r="Z62" i="40" s="1"/>
  <c r="K56" i="22"/>
  <c r="E62" i="40" s="1"/>
  <c r="AH56" i="22"/>
  <c r="AB62" i="40" s="1"/>
  <c r="AI52" i="22"/>
  <c r="N76" i="40"/>
  <c r="J64" i="40"/>
  <c r="J67" i="5"/>
  <c r="L43" i="26"/>
  <c r="F68" i="40" s="1"/>
  <c r="S43" i="26"/>
  <c r="M68" i="40" s="1"/>
  <c r="AI50" i="20"/>
  <c r="K55" i="20"/>
  <c r="E63" i="40" s="1"/>
  <c r="AL187" i="23"/>
  <c r="AD69" i="5"/>
  <c r="AI49" i="22"/>
  <c r="Q192" i="23"/>
  <c r="H65" i="40" s="1"/>
  <c r="AE192" i="23"/>
  <c r="V65" i="40" s="1"/>
  <c r="W192" i="23"/>
  <c r="N68" i="5" s="1"/>
  <c r="V192" i="23"/>
  <c r="M65" i="40" s="1"/>
  <c r="AI35" i="26"/>
  <c r="U43" i="26"/>
  <c r="O71" i="5" s="1"/>
  <c r="AB43" i="26"/>
  <c r="V71" i="5" s="1"/>
  <c r="V43" i="26"/>
  <c r="P68" i="40" s="1"/>
  <c r="Y43" i="26"/>
  <c r="S68" i="40" s="1"/>
  <c r="T55" i="20"/>
  <c r="N63" i="40" s="1"/>
  <c r="P55" i="20"/>
  <c r="J66" i="5" s="1"/>
  <c r="AE43" i="26"/>
  <c r="Y71" i="5" s="1"/>
  <c r="S55" i="20"/>
  <c r="M66" i="5" s="1"/>
  <c r="AK192" i="23"/>
  <c r="AB65" i="40" s="1"/>
  <c r="AH192" i="23"/>
  <c r="Y68" i="5" s="1"/>
  <c r="AF192" i="23"/>
  <c r="W68" i="5" s="1"/>
  <c r="T192" i="23"/>
  <c r="K68" i="5" s="1"/>
  <c r="AB192" i="23"/>
  <c r="S68" i="5" s="1"/>
  <c r="W43" i="26"/>
  <c r="Q71" i="5" s="1"/>
  <c r="AA43" i="26"/>
  <c r="U71" i="5" s="1"/>
  <c r="N43" i="26"/>
  <c r="H68" i="40" s="1"/>
  <c r="R55" i="20"/>
  <c r="L63" i="40" s="1"/>
  <c r="Y55" i="20"/>
  <c r="S63" i="40" s="1"/>
  <c r="AI45" i="20"/>
  <c r="D82" i="40"/>
  <c r="AC82" i="40" s="1"/>
  <c r="D84" i="5"/>
  <c r="AC84" i="5" s="1"/>
  <c r="D81" i="40"/>
  <c r="D83" i="5"/>
  <c r="M201" i="23"/>
  <c r="AL195" i="23"/>
  <c r="AL201" i="23" s="1"/>
  <c r="Z81" i="5"/>
  <c r="Z79" i="40"/>
  <c r="Z83" i="40" s="1"/>
  <c r="R192" i="23"/>
  <c r="I68" i="5" s="1"/>
  <c r="AI192" i="23"/>
  <c r="Z68" i="5" s="1"/>
  <c r="AJ192" i="23"/>
  <c r="AA65" i="40" s="1"/>
  <c r="AD192" i="23"/>
  <c r="U65" i="40" s="1"/>
  <c r="P192" i="23"/>
  <c r="G65" i="40" s="1"/>
  <c r="AA81" i="5"/>
  <c r="AA79" i="40"/>
  <c r="AA83" i="40" s="1"/>
  <c r="Q81" i="5"/>
  <c r="Q79" i="40"/>
  <c r="E79" i="40"/>
  <c r="E81" i="5"/>
  <c r="Y79" i="40"/>
  <c r="Y81" i="5"/>
  <c r="Y85" i="5" s="1"/>
  <c r="J81" i="5"/>
  <c r="J79" i="40"/>
  <c r="X81" i="5"/>
  <c r="X85" i="5" s="1"/>
  <c r="X79" i="40"/>
  <c r="X83" i="40" s="1"/>
  <c r="AB81" i="5"/>
  <c r="AB79" i="40"/>
  <c r="T79" i="40"/>
  <c r="T81" i="5"/>
  <c r="F81" i="5"/>
  <c r="F79" i="40"/>
  <c r="L81" i="5"/>
  <c r="L85" i="5" s="1"/>
  <c r="L79" i="40"/>
  <c r="M81" i="5"/>
  <c r="M79" i="40"/>
  <c r="S81" i="5"/>
  <c r="S79" i="40"/>
  <c r="O81" i="5"/>
  <c r="O79" i="40"/>
  <c r="N81" i="5"/>
  <c r="N79" i="40"/>
  <c r="W79" i="40"/>
  <c r="W81" i="5"/>
  <c r="I81" i="5"/>
  <c r="I79" i="40"/>
  <c r="V79" i="40"/>
  <c r="V81" i="5"/>
  <c r="V85" i="5" s="1"/>
  <c r="P81" i="5"/>
  <c r="P79" i="40"/>
  <c r="K81" i="5"/>
  <c r="K79" i="40"/>
  <c r="K83" i="40" s="1"/>
  <c r="H79" i="40"/>
  <c r="H81" i="5"/>
  <c r="G79" i="40"/>
  <c r="G81" i="5"/>
  <c r="U81" i="5"/>
  <c r="U79" i="40"/>
  <c r="U83" i="40" s="1"/>
  <c r="R81" i="5"/>
  <c r="R79" i="40"/>
  <c r="AL186" i="23"/>
  <c r="N67" i="5"/>
  <c r="N64" i="40"/>
  <c r="Z67" i="5"/>
  <c r="D77" i="40"/>
  <c r="D79" i="5"/>
  <c r="D28" i="40"/>
  <c r="D16" i="40" s="1"/>
  <c r="Q76" i="40"/>
  <c r="Q78" i="5"/>
  <c r="S76" i="40"/>
  <c r="S78" i="5"/>
  <c r="D76" i="40"/>
  <c r="D78" i="5"/>
  <c r="AB78" i="5"/>
  <c r="AB76" i="40"/>
  <c r="G19" i="5"/>
  <c r="G76" i="40"/>
  <c r="G78" i="5"/>
  <c r="L71" i="5"/>
  <c r="K64" i="40"/>
  <c r="K67" i="5"/>
  <c r="E67" i="5"/>
  <c r="E64" i="40"/>
  <c r="I68" i="40"/>
  <c r="I71" i="5"/>
  <c r="F62" i="40"/>
  <c r="F63" i="40"/>
  <c r="F66" i="5"/>
  <c r="AI38" i="26"/>
  <c r="T43" i="26"/>
  <c r="X43" i="26"/>
  <c r="Y65" i="5"/>
  <c r="Y62" i="40"/>
  <c r="AD66" i="40"/>
  <c r="AC66" i="40"/>
  <c r="AA55" i="20"/>
  <c r="O55" i="20"/>
  <c r="Q55" i="20"/>
  <c r="W63" i="40"/>
  <c r="W66" i="5"/>
  <c r="AL191" i="23"/>
  <c r="Q43" i="26"/>
  <c r="S62" i="40"/>
  <c r="P62" i="40"/>
  <c r="AB55" i="20"/>
  <c r="AI46" i="20"/>
  <c r="AI40" i="21"/>
  <c r="J43" i="26"/>
  <c r="M65" i="5"/>
  <c r="M62" i="40"/>
  <c r="W71" i="5"/>
  <c r="V62" i="40"/>
  <c r="V65" i="5"/>
  <c r="J68" i="40"/>
  <c r="R66" i="5"/>
  <c r="D67" i="40"/>
  <c r="D70" i="5"/>
  <c r="U55" i="20"/>
  <c r="Y64" i="40"/>
  <c r="W62" i="40"/>
  <c r="J55" i="20"/>
  <c r="AB68" i="40"/>
  <c r="X65" i="5"/>
  <c r="X62" i="40"/>
  <c r="V55" i="20"/>
  <c r="Z55" i="20"/>
  <c r="W55" i="20"/>
  <c r="M192" i="23"/>
  <c r="J42" i="21"/>
  <c r="I30" i="45"/>
  <c r="I32" i="45" s="1"/>
  <c r="E18" i="35"/>
  <c r="F32" i="18"/>
  <c r="G26" i="40" s="1"/>
  <c r="E26" i="40"/>
  <c r="E26" i="5"/>
  <c r="D26" i="5"/>
  <c r="D28" i="5" s="1"/>
  <c r="D16" i="5" s="1"/>
  <c r="R68" i="5" l="1"/>
  <c r="J65" i="40"/>
  <c r="Y83" i="40"/>
  <c r="Q85" i="5"/>
  <c r="I83" i="40"/>
  <c r="P85" i="5"/>
  <c r="I67" i="5"/>
  <c r="U85" i="5"/>
  <c r="F67" i="5"/>
  <c r="P67" i="5"/>
  <c r="U67" i="5"/>
  <c r="I24" i="5"/>
  <c r="G20" i="40"/>
  <c r="F28" i="5"/>
  <c r="V64" i="40"/>
  <c r="O67" i="5"/>
  <c r="L62" i="40"/>
  <c r="L69" i="40" s="1"/>
  <c r="X68" i="40"/>
  <c r="Z71" i="5"/>
  <c r="L67" i="5"/>
  <c r="AB63" i="40"/>
  <c r="N65" i="40"/>
  <c r="E68" i="5"/>
  <c r="H63" i="40"/>
  <c r="G65" i="5"/>
  <c r="AA68" i="40"/>
  <c r="F71" i="5"/>
  <c r="T71" i="5"/>
  <c r="X65" i="40"/>
  <c r="X69" i="40" s="1"/>
  <c r="Y66" i="5"/>
  <c r="M71" i="5"/>
  <c r="L68" i="5"/>
  <c r="V68" i="40"/>
  <c r="N62" i="40"/>
  <c r="E85" i="5"/>
  <c r="AB65" i="5"/>
  <c r="I65" i="5"/>
  <c r="Z85" i="5"/>
  <c r="H65" i="5"/>
  <c r="V83" i="40"/>
  <c r="W83" i="40"/>
  <c r="Q65" i="5"/>
  <c r="D65" i="5"/>
  <c r="E65" i="5"/>
  <c r="J85" i="5"/>
  <c r="AA85" i="5"/>
  <c r="T62" i="40"/>
  <c r="U65" i="5"/>
  <c r="P83" i="40"/>
  <c r="O65" i="40"/>
  <c r="J83" i="40"/>
  <c r="U68" i="5"/>
  <c r="AB68" i="5"/>
  <c r="M85" i="5"/>
  <c r="S65" i="40"/>
  <c r="E83" i="40"/>
  <c r="AA68" i="5"/>
  <c r="P68" i="5"/>
  <c r="V68" i="5"/>
  <c r="Q65" i="40"/>
  <c r="T68" i="5"/>
  <c r="O83" i="40"/>
  <c r="G83" i="40"/>
  <c r="AB85" i="5"/>
  <c r="S83" i="40"/>
  <c r="AC79" i="5"/>
  <c r="E25" i="5"/>
  <c r="E28" i="5" s="1"/>
  <c r="D31" i="5" s="1"/>
  <c r="M83" i="40"/>
  <c r="AC77" i="40"/>
  <c r="G63" i="40"/>
  <c r="AL192" i="23"/>
  <c r="F68" i="5"/>
  <c r="I65" i="40"/>
  <c r="K65" i="40"/>
  <c r="Z63" i="40"/>
  <c r="H71" i="5"/>
  <c r="H68" i="5"/>
  <c r="Q68" i="40"/>
  <c r="E27" i="26"/>
  <c r="E28" i="40"/>
  <c r="D31" i="40" s="1"/>
  <c r="M63" i="40"/>
  <c r="M69" i="40" s="1"/>
  <c r="O65" i="5"/>
  <c r="J62" i="40"/>
  <c r="AA66" i="5"/>
  <c r="E66" i="5"/>
  <c r="L66" i="5"/>
  <c r="X66" i="5"/>
  <c r="X72" i="5" s="1"/>
  <c r="N66" i="5"/>
  <c r="G28" i="40"/>
  <c r="T83" i="40"/>
  <c r="R65" i="5"/>
  <c r="AI43" i="26"/>
  <c r="G68" i="40"/>
  <c r="O68" i="40"/>
  <c r="S71" i="5"/>
  <c r="AC83" i="5"/>
  <c r="K85" i="5"/>
  <c r="S64" i="40"/>
  <c r="Q64" i="40"/>
  <c r="T64" i="40"/>
  <c r="M67" i="5"/>
  <c r="G67" i="5"/>
  <c r="H64" i="40"/>
  <c r="AI55" i="20"/>
  <c r="AA62" i="40"/>
  <c r="K65" i="5"/>
  <c r="M68" i="5"/>
  <c r="E71" i="5"/>
  <c r="AI42" i="21"/>
  <c r="Z65" i="5"/>
  <c r="Y65" i="40"/>
  <c r="Z65" i="40"/>
  <c r="AI56" i="22"/>
  <c r="W64" i="40"/>
  <c r="H83" i="40"/>
  <c r="W85" i="5"/>
  <c r="R83" i="40"/>
  <c r="R85" i="5"/>
  <c r="I85" i="5"/>
  <c r="L83" i="40"/>
  <c r="T85" i="5"/>
  <c r="AC80" i="5"/>
  <c r="Y68" i="40"/>
  <c r="Y69" i="40" s="1"/>
  <c r="P71" i="5"/>
  <c r="AC81" i="40"/>
  <c r="N85" i="5"/>
  <c r="O85" i="5"/>
  <c r="F83" i="40"/>
  <c r="AC78" i="40"/>
  <c r="F85" i="5"/>
  <c r="H85" i="5"/>
  <c r="S66" i="5"/>
  <c r="J63" i="40"/>
  <c r="N83" i="40"/>
  <c r="G68" i="5"/>
  <c r="U68" i="40"/>
  <c r="W65" i="40"/>
  <c r="Q83" i="40"/>
  <c r="G85" i="5"/>
  <c r="AB83" i="40"/>
  <c r="S85" i="5"/>
  <c r="D79" i="40"/>
  <c r="AC79" i="40" s="1"/>
  <c r="D81" i="5"/>
  <c r="AC81" i="5" s="1"/>
  <c r="AB69" i="40"/>
  <c r="Y72" i="5"/>
  <c r="E69" i="40"/>
  <c r="J72" i="5"/>
  <c r="AC78" i="5"/>
  <c r="AC76" i="40"/>
  <c r="D68" i="40"/>
  <c r="D71" i="5"/>
  <c r="D64" i="40"/>
  <c r="D67" i="5"/>
  <c r="P63" i="40"/>
  <c r="P69" i="40" s="1"/>
  <c r="P66" i="5"/>
  <c r="K71" i="5"/>
  <c r="K68" i="40"/>
  <c r="D68" i="5"/>
  <c r="D65" i="40"/>
  <c r="AC70" i="5"/>
  <c r="AD70" i="5"/>
  <c r="Q63" i="40"/>
  <c r="Q66" i="5"/>
  <c r="O63" i="40"/>
  <c r="O66" i="5"/>
  <c r="AC67" i="40"/>
  <c r="AD67" i="40"/>
  <c r="V63" i="40"/>
  <c r="V66" i="5"/>
  <c r="U66" i="5"/>
  <c r="U63" i="40"/>
  <c r="W72" i="5"/>
  <c r="R68" i="40"/>
  <c r="R69" i="40" s="1"/>
  <c r="R71" i="5"/>
  <c r="F69" i="40"/>
  <c r="D63" i="40"/>
  <c r="D66" i="5"/>
  <c r="N68" i="40"/>
  <c r="N71" i="5"/>
  <c r="K66" i="5"/>
  <c r="K63" i="40"/>
  <c r="T63" i="40"/>
  <c r="T66" i="5"/>
  <c r="I63" i="40"/>
  <c r="I66" i="5"/>
  <c r="F9" i="40"/>
  <c r="E9" i="40" s="1"/>
  <c r="E50" i="40" s="1"/>
  <c r="F50" i="40" s="1"/>
  <c r="E23" i="35"/>
  <c r="E27" i="35"/>
  <c r="F9" i="5"/>
  <c r="E9" i="5" s="1"/>
  <c r="G8" i="45" s="1"/>
  <c r="H8" i="45" s="1"/>
  <c r="G26" i="5"/>
  <c r="G28" i="5" s="1"/>
  <c r="N69" i="40" l="1"/>
  <c r="I72" i="5"/>
  <c r="H69" i="40"/>
  <c r="Z72" i="5"/>
  <c r="G69" i="40"/>
  <c r="T72" i="5"/>
  <c r="U69" i="40"/>
  <c r="AB72" i="5"/>
  <c r="L72" i="5"/>
  <c r="O72" i="5"/>
  <c r="V69" i="40"/>
  <c r="F72" i="5"/>
  <c r="S72" i="5"/>
  <c r="H72" i="5"/>
  <c r="Q72" i="5"/>
  <c r="U72" i="5"/>
  <c r="AD65" i="5"/>
  <c r="V72" i="5"/>
  <c r="G72" i="5"/>
  <c r="S69" i="40"/>
  <c r="D85" i="5"/>
  <c r="I69" i="40"/>
  <c r="AA72" i="5"/>
  <c r="Z69" i="40"/>
  <c r="O69" i="40"/>
  <c r="M72" i="5"/>
  <c r="E72" i="5"/>
  <c r="Q69" i="40"/>
  <c r="AC65" i="5"/>
  <c r="AD62" i="40"/>
  <c r="N72" i="5"/>
  <c r="J69" i="40"/>
  <c r="AC62" i="40"/>
  <c r="AA69" i="40"/>
  <c r="R72" i="5"/>
  <c r="T69" i="40"/>
  <c r="AC83" i="40"/>
  <c r="W69" i="40"/>
  <c r="AC85" i="5"/>
  <c r="P72" i="5"/>
  <c r="AD68" i="5"/>
  <c r="K72" i="5"/>
  <c r="K69" i="40"/>
  <c r="D83" i="40"/>
  <c r="AC68" i="5"/>
  <c r="D72" i="5"/>
  <c r="AD63" i="40"/>
  <c r="AC63" i="40"/>
  <c r="AC66" i="5"/>
  <c r="AD66" i="5"/>
  <c r="AD65" i="40"/>
  <c r="AC65" i="40"/>
  <c r="AC67" i="5"/>
  <c r="AD67" i="5"/>
  <c r="D69" i="40"/>
  <c r="AD64" i="40"/>
  <c r="AC64" i="40"/>
  <c r="AC71" i="5"/>
  <c r="AD71" i="5"/>
  <c r="AC68" i="40"/>
  <c r="AD68" i="40"/>
  <c r="D40" i="5"/>
  <c r="D53" i="40"/>
  <c r="G53" i="40" s="1"/>
  <c r="D41" i="5"/>
  <c r="G41" i="5" s="1"/>
  <c r="AC72" i="5" l="1"/>
  <c r="D73" i="5"/>
  <c r="E73" i="5" s="1"/>
  <c r="F73" i="5" s="1"/>
  <c r="G73" i="5" s="1"/>
  <c r="H73" i="5" s="1"/>
  <c r="I73" i="5" s="1"/>
  <c r="J73" i="5" s="1"/>
  <c r="K73" i="5" s="1"/>
  <c r="L73" i="5" s="1"/>
  <c r="M73" i="5" s="1"/>
  <c r="N73" i="5" s="1"/>
  <c r="O73" i="5" s="1"/>
  <c r="P73" i="5" s="1"/>
  <c r="Q73" i="5" s="1"/>
  <c r="R73" i="5" s="1"/>
  <c r="S73" i="5" s="1"/>
  <c r="T73" i="5" s="1"/>
  <c r="U73" i="5" s="1"/>
  <c r="V73" i="5" s="1"/>
  <c r="W73" i="5" s="1"/>
  <c r="X73" i="5" s="1"/>
  <c r="Y73" i="5" s="1"/>
  <c r="Z73" i="5" s="1"/>
  <c r="AA73" i="5" s="1"/>
  <c r="AB73" i="5" s="1"/>
  <c r="D48" i="5"/>
  <c r="D42" i="5"/>
  <c r="G40" i="5" s="1"/>
  <c r="D70" i="40"/>
  <c r="E70" i="40" s="1"/>
  <c r="F70" i="40" s="1"/>
  <c r="G70" i="40" s="1"/>
  <c r="H70" i="40" s="1"/>
  <c r="I70" i="40" s="1"/>
  <c r="J70" i="40" s="1"/>
  <c r="K70" i="40" s="1"/>
  <c r="L70" i="40" s="1"/>
  <c r="M70" i="40" s="1"/>
  <c r="N70" i="40" s="1"/>
  <c r="O70" i="40" s="1"/>
  <c r="P70" i="40" s="1"/>
  <c r="Q70" i="40" s="1"/>
  <c r="R70" i="40" s="1"/>
  <c r="S70" i="40" s="1"/>
  <c r="T70" i="40" s="1"/>
  <c r="U70" i="40" s="1"/>
  <c r="V70" i="40" s="1"/>
  <c r="W70" i="40" s="1"/>
  <c r="X70" i="40" s="1"/>
  <c r="Y70" i="40" s="1"/>
  <c r="Z70" i="40" s="1"/>
  <c r="AA70" i="40" s="1"/>
  <c r="AB70" i="40" s="1"/>
  <c r="AC69" i="40"/>
  <c r="D49" i="5" l="1"/>
  <c r="G48" i="5" s="1"/>
  <c r="D53" i="5" s="1"/>
  <c r="G42" i="5"/>
  <c r="G49" i="5" l="1"/>
  <c r="G54" i="5" s="1"/>
  <c r="C50" i="5" l="1"/>
  <c r="G52" i="5"/>
  <c r="G53" i="5" s="1"/>
</calcChain>
</file>

<file path=xl/comments1.xml><?xml version="1.0" encoding="utf-8"?>
<comments xmlns="http://schemas.openxmlformats.org/spreadsheetml/2006/main">
  <authors>
    <author>fatima.lopes</author>
  </authors>
  <commentList>
    <comment ref="G27" authorId="0">
      <text>
        <r>
          <rPr>
            <b/>
            <sz val="10"/>
            <color indexed="81"/>
            <rFont val="Tahoma"/>
            <family val="2"/>
          </rPr>
          <t>Autor:</t>
        </r>
        <r>
          <rPr>
            <sz val="10"/>
            <color indexed="81"/>
            <rFont val="Tahoma"/>
            <family val="2"/>
          </rPr>
          <t xml:space="preserve">
Considere nesta tipologia de despesa a execução da medida de melhoria e outros trabalhos de construção civil (como colocação de andaimes ou despesa com estaleiro, por ex.).</t>
        </r>
      </text>
    </comment>
    <comment ref="G28" authorId="0">
      <text>
        <r>
          <rPr>
            <b/>
            <sz val="10"/>
            <color indexed="81"/>
            <rFont val="Tahoma"/>
            <family val="2"/>
          </rPr>
          <t>Autor:</t>
        </r>
        <r>
          <rPr>
            <sz val="10"/>
            <color indexed="81"/>
            <rFont val="Tahoma"/>
            <family val="2"/>
          </rPr>
          <t xml:space="preserve">
Nesta tipologia de despesa deverão estar as despesas com a fiscalização da obra, se existentes.</t>
        </r>
      </text>
    </comment>
    <comment ref="G29" authorId="0">
      <text>
        <r>
          <rPr>
            <b/>
            <sz val="10"/>
            <color indexed="81"/>
            <rFont val="Tahoma"/>
            <family val="2"/>
          </rPr>
          <t>Autor:</t>
        </r>
        <r>
          <rPr>
            <sz val="10"/>
            <color indexed="81"/>
            <rFont val="Tahoma"/>
            <family val="2"/>
          </rPr>
          <t xml:space="preserve">
Nesta tipologia de despesa deverão ser considerados os Projetos de Execução da medida, no caso de fazerem parte da operação.</t>
        </r>
      </text>
    </comment>
    <comment ref="G30" authorId="0">
      <text>
        <r>
          <rPr>
            <b/>
            <sz val="10"/>
            <color indexed="81"/>
            <rFont val="Tahoma"/>
            <family val="2"/>
          </rPr>
          <t>Autor:</t>
        </r>
        <r>
          <rPr>
            <sz val="10"/>
            <color indexed="81"/>
            <rFont val="Tahoma"/>
            <family val="2"/>
          </rPr>
          <t xml:space="preserve">
Considere nesta tipologia de despesa a execução da medida de melhoria e outros trabalhos de construção civil (como colocação de andaimes ou despesa com estaleiro, por ex.).</t>
        </r>
      </text>
    </comment>
    <comment ref="G31" authorId="0">
      <text>
        <r>
          <rPr>
            <b/>
            <sz val="10"/>
            <color indexed="81"/>
            <rFont val="Tahoma"/>
            <family val="2"/>
          </rPr>
          <t>Autor:</t>
        </r>
        <r>
          <rPr>
            <sz val="10"/>
            <color indexed="81"/>
            <rFont val="Tahoma"/>
            <family val="2"/>
          </rPr>
          <t xml:space="preserve">
Nesta tipologia de despesa deverão estar as despesas com a fiscalização da obra, se existentes.</t>
        </r>
      </text>
    </comment>
    <comment ref="G32" authorId="0">
      <text>
        <r>
          <rPr>
            <b/>
            <sz val="10"/>
            <color indexed="81"/>
            <rFont val="Tahoma"/>
            <family val="2"/>
          </rPr>
          <t>Autor:</t>
        </r>
        <r>
          <rPr>
            <sz val="10"/>
            <color indexed="81"/>
            <rFont val="Tahoma"/>
            <family val="2"/>
          </rPr>
          <t xml:space="preserve">
Nesta tipologia de despesa deverão ser considerados os Projetos de Execução da medida, no caso de fazerem parte da operação.</t>
        </r>
      </text>
    </comment>
    <comment ref="G33" authorId="0">
      <text>
        <r>
          <rPr>
            <b/>
            <sz val="10"/>
            <color indexed="81"/>
            <rFont val="Tahoma"/>
            <family val="2"/>
          </rPr>
          <t>Autor:</t>
        </r>
        <r>
          <rPr>
            <sz val="10"/>
            <color indexed="81"/>
            <rFont val="Tahoma"/>
            <family val="2"/>
          </rPr>
          <t xml:space="preserve">
Considere nesta tipologia de despesa a execução da medida de melhoria e outros trabalhos de construção civil (como colocação de andaimes ou despesa com estaleiro, por ex.).</t>
        </r>
      </text>
    </comment>
    <comment ref="G34" authorId="0">
      <text>
        <r>
          <rPr>
            <b/>
            <sz val="10"/>
            <color indexed="81"/>
            <rFont val="Tahoma"/>
            <family val="2"/>
          </rPr>
          <t>Autor:</t>
        </r>
        <r>
          <rPr>
            <sz val="10"/>
            <color indexed="81"/>
            <rFont val="Tahoma"/>
            <family val="2"/>
          </rPr>
          <t xml:space="preserve">
Nesta tipologia de despesa deverão estar as despesas com a fiscalização da obra, se existentes.</t>
        </r>
      </text>
    </comment>
    <comment ref="G35" authorId="0">
      <text>
        <r>
          <rPr>
            <b/>
            <sz val="10"/>
            <color indexed="81"/>
            <rFont val="Tahoma"/>
            <family val="2"/>
          </rPr>
          <t>Autor:</t>
        </r>
        <r>
          <rPr>
            <sz val="10"/>
            <color indexed="81"/>
            <rFont val="Tahoma"/>
            <family val="2"/>
          </rPr>
          <t xml:space="preserve">
Nesta tipologia de despesa deverão ser considerados os Projetos de Execução da medida, no caso de fazerem parte da operação.</t>
        </r>
      </text>
    </comment>
  </commentList>
</comments>
</file>

<file path=xl/comments2.xml><?xml version="1.0" encoding="utf-8"?>
<comments xmlns="http://schemas.openxmlformats.org/spreadsheetml/2006/main">
  <authors>
    <author>fatima.lopes</author>
  </authors>
  <commentList>
    <comment ref="G26" authorId="0">
      <text>
        <r>
          <rPr>
            <b/>
            <sz val="10"/>
            <color indexed="81"/>
            <rFont val="Tahoma"/>
            <family val="2"/>
          </rPr>
          <t>Autor:</t>
        </r>
        <r>
          <rPr>
            <sz val="10"/>
            <color indexed="81"/>
            <rFont val="Tahoma"/>
            <family val="2"/>
          </rPr>
          <t xml:space="preserve">
Considere nesta tipologia de despesa a execução da medida de melhoria e outros trabalhos de construção civil (como colocação de andaimes ou despesa com estaleiro, por ex.).</t>
        </r>
      </text>
    </comment>
    <comment ref="G27" authorId="0">
      <text>
        <r>
          <rPr>
            <b/>
            <sz val="10"/>
            <color indexed="81"/>
            <rFont val="Tahoma"/>
            <family val="2"/>
          </rPr>
          <t>Autor:</t>
        </r>
        <r>
          <rPr>
            <sz val="10"/>
            <color indexed="81"/>
            <rFont val="Tahoma"/>
            <family val="2"/>
          </rPr>
          <t xml:space="preserve">
Nesta tipologia de despesa deverão estar as despesas com a fiscalização da obra, se existentes.</t>
        </r>
      </text>
    </comment>
    <comment ref="G28" authorId="0">
      <text>
        <r>
          <rPr>
            <b/>
            <sz val="10"/>
            <color indexed="81"/>
            <rFont val="Tahoma"/>
            <family val="2"/>
          </rPr>
          <t>Autor:</t>
        </r>
        <r>
          <rPr>
            <sz val="10"/>
            <color indexed="81"/>
            <rFont val="Tahoma"/>
            <family val="2"/>
          </rPr>
          <t xml:space="preserve">
Nesta tipologia de despesa deverão ser considerados os Projetos de Execução da medida, no caso de fazerem parte da operação.</t>
        </r>
      </text>
    </comment>
    <comment ref="G29" authorId="0">
      <text>
        <r>
          <rPr>
            <b/>
            <sz val="10"/>
            <color indexed="81"/>
            <rFont val="Tahoma"/>
            <family val="2"/>
          </rPr>
          <t>Autor:</t>
        </r>
        <r>
          <rPr>
            <sz val="10"/>
            <color indexed="81"/>
            <rFont val="Tahoma"/>
            <family val="2"/>
          </rPr>
          <t xml:space="preserve">
Considere nesta tipologia de despesa a execução da medida de melhoria e outros trabalhos de construção civil (como colocação de andaimes ou despesa com estaleiro, por ex.).</t>
        </r>
      </text>
    </comment>
    <comment ref="G30" authorId="0">
      <text>
        <r>
          <rPr>
            <b/>
            <sz val="10"/>
            <color indexed="81"/>
            <rFont val="Tahoma"/>
            <family val="2"/>
          </rPr>
          <t>Autor:</t>
        </r>
        <r>
          <rPr>
            <sz val="10"/>
            <color indexed="81"/>
            <rFont val="Tahoma"/>
            <family val="2"/>
          </rPr>
          <t xml:space="preserve">
Nesta tipologia de despesa deverão estar as despesas com a fiscalização da obra, se existentes.</t>
        </r>
      </text>
    </comment>
    <comment ref="G31" authorId="0">
      <text>
        <r>
          <rPr>
            <b/>
            <sz val="10"/>
            <color indexed="81"/>
            <rFont val="Tahoma"/>
            <family val="2"/>
          </rPr>
          <t>Autor:</t>
        </r>
        <r>
          <rPr>
            <sz val="10"/>
            <color indexed="81"/>
            <rFont val="Tahoma"/>
            <family val="2"/>
          </rPr>
          <t xml:space="preserve">
Nesta tipologia de despesa deverão ser considerados os Projetos de Execução da medida, no caso de fazerem parte da operação.</t>
        </r>
      </text>
    </comment>
    <comment ref="G32" authorId="0">
      <text>
        <r>
          <rPr>
            <b/>
            <sz val="10"/>
            <color indexed="81"/>
            <rFont val="Tahoma"/>
            <family val="2"/>
          </rPr>
          <t>Autor:</t>
        </r>
        <r>
          <rPr>
            <sz val="10"/>
            <color indexed="81"/>
            <rFont val="Tahoma"/>
            <family val="2"/>
          </rPr>
          <t xml:space="preserve">
Considere nesta tipologia de despesa a execução da medida de melhoria e outros trabalhos de construção civil (como colocação de andaimes ou despesa com estaleiro, por ex.).</t>
        </r>
      </text>
    </comment>
    <comment ref="G33" authorId="0">
      <text>
        <r>
          <rPr>
            <b/>
            <sz val="10"/>
            <color indexed="81"/>
            <rFont val="Tahoma"/>
            <family val="2"/>
          </rPr>
          <t>Autor:</t>
        </r>
        <r>
          <rPr>
            <sz val="10"/>
            <color indexed="81"/>
            <rFont val="Tahoma"/>
            <family val="2"/>
          </rPr>
          <t xml:space="preserve">
Nesta tipologia de despesa deverão estar as despesas com a fiscalização da obra, se existentes.</t>
        </r>
      </text>
    </comment>
    <comment ref="G34" authorId="0">
      <text>
        <r>
          <rPr>
            <b/>
            <sz val="10"/>
            <color indexed="81"/>
            <rFont val="Tahoma"/>
            <family val="2"/>
          </rPr>
          <t>Autor:</t>
        </r>
        <r>
          <rPr>
            <sz val="10"/>
            <color indexed="81"/>
            <rFont val="Tahoma"/>
            <family val="2"/>
          </rPr>
          <t xml:space="preserve">
Nesta tipologia de despesa deverão ser considerados os Projetos de Execução da medida, no caso de fazerem parte da operação.</t>
        </r>
      </text>
    </comment>
  </commentList>
</comments>
</file>

<file path=xl/comments3.xml><?xml version="1.0" encoding="utf-8"?>
<comments xmlns="http://schemas.openxmlformats.org/spreadsheetml/2006/main">
  <authors>
    <author>fatima.lopes</author>
  </authors>
  <commentList>
    <comment ref="H22" authorId="0">
      <text>
        <r>
          <rPr>
            <b/>
            <sz val="9"/>
            <color indexed="81"/>
            <rFont val="Tahoma"/>
            <family val="2"/>
          </rPr>
          <t>Autor:</t>
        </r>
        <r>
          <rPr>
            <sz val="9"/>
            <color indexed="81"/>
            <rFont val="Tahoma"/>
            <family val="2"/>
          </rPr>
          <t xml:space="preserve">
De acordo com a Portaria N.º 349-A/2013 na sua atual redação.</t>
        </r>
      </text>
    </comment>
    <comment ref="H24" authorId="0">
      <text>
        <r>
          <rPr>
            <b/>
            <sz val="9"/>
            <color indexed="81"/>
            <rFont val="Tahoma"/>
            <family val="2"/>
          </rPr>
          <t>Autor:</t>
        </r>
        <r>
          <rPr>
            <sz val="9"/>
            <color indexed="81"/>
            <rFont val="Tahoma"/>
            <family val="2"/>
          </rPr>
          <t xml:space="preserve">
De acordo com a Portaria N.º 349-A/2013 na sua atual redação.</t>
        </r>
      </text>
    </comment>
  </commentList>
</comments>
</file>

<file path=xl/comments4.xml><?xml version="1.0" encoding="utf-8"?>
<comments xmlns="http://schemas.openxmlformats.org/spreadsheetml/2006/main">
  <authors>
    <author>Autor</author>
  </authors>
  <commentList>
    <comment ref="C25" authorId="0">
      <text>
        <r>
          <rPr>
            <b/>
            <sz val="10"/>
            <color indexed="81"/>
            <rFont val="Tahoma"/>
            <family val="2"/>
          </rPr>
          <t>Autor:</t>
        </r>
        <r>
          <rPr>
            <sz val="10"/>
            <color indexed="81"/>
            <rFont val="Tahoma"/>
            <family val="2"/>
          </rPr>
          <t xml:space="preserve">
Tendo em consideração a eliminação ou anulação das economias cruzadas entre medidas, deverá ser precedido de sinal negativo o ajuste na respetiva forma de energia.</t>
        </r>
      </text>
    </comment>
    <comment ref="I26" authorId="0">
      <text>
        <r>
          <rPr>
            <b/>
            <sz val="10"/>
            <color indexed="81"/>
            <rFont val="Tahoma"/>
            <family val="2"/>
          </rPr>
          <t>Autor:</t>
        </r>
        <r>
          <rPr>
            <sz val="10"/>
            <color indexed="81"/>
            <rFont val="Tahoma"/>
            <family val="2"/>
          </rPr>
          <t xml:space="preserve">
Este valor </t>
        </r>
        <r>
          <rPr>
            <b/>
            <u/>
            <sz val="10"/>
            <color indexed="81"/>
            <rFont val="Tahoma"/>
            <family val="2"/>
          </rPr>
          <t>não considera</t>
        </r>
        <r>
          <rPr>
            <sz val="10"/>
            <color indexed="81"/>
            <rFont val="Tahoma"/>
            <family val="2"/>
          </rPr>
          <t xml:space="preserve"> a correção do impacto adicional da substituição de forma de energia não renovável por biomassa.</t>
        </r>
      </text>
    </comment>
    <comment ref="I29" authorId="0">
      <text>
        <r>
          <rPr>
            <b/>
            <sz val="10"/>
            <color indexed="81"/>
            <rFont val="Tahoma"/>
            <family val="2"/>
          </rPr>
          <t>Autor:</t>
        </r>
        <r>
          <rPr>
            <sz val="10"/>
            <color indexed="81"/>
            <rFont val="Tahoma"/>
            <family val="2"/>
          </rPr>
          <t xml:space="preserve">
Este valor </t>
        </r>
        <r>
          <rPr>
            <b/>
            <u/>
            <sz val="10"/>
            <color indexed="81"/>
            <rFont val="Tahoma"/>
            <family val="2"/>
          </rPr>
          <t>considera</t>
        </r>
        <r>
          <rPr>
            <sz val="10"/>
            <color indexed="81"/>
            <rFont val="Tahoma"/>
            <family val="2"/>
          </rPr>
          <t xml:space="preserve"> a correção do impacto adicional da substituição de forma de energia não renovável por biomassa.</t>
        </r>
      </text>
    </comment>
  </commentList>
</comments>
</file>

<file path=xl/sharedStrings.xml><?xml version="1.0" encoding="utf-8"?>
<sst xmlns="http://schemas.openxmlformats.org/spreadsheetml/2006/main" count="1375" uniqueCount="618">
  <si>
    <t>Investimento</t>
  </si>
  <si>
    <t xml:space="preserve">Payback     </t>
  </si>
  <si>
    <t>Redução de Energia Primária</t>
  </si>
  <si>
    <t>[tep/ano]</t>
  </si>
  <si>
    <t>[€/ano]</t>
  </si>
  <si>
    <t>[%]</t>
  </si>
  <si>
    <t>[ton/ano]</t>
  </si>
  <si>
    <t>Diagnóstico Energético</t>
  </si>
  <si>
    <t>Forma de energia</t>
  </si>
  <si>
    <t>Medida Nº</t>
  </si>
  <si>
    <t>Descrição da medida</t>
  </si>
  <si>
    <t>Medida identificada no cenário final (CE)</t>
  </si>
  <si>
    <t>anos</t>
  </si>
  <si>
    <t>Anos</t>
  </si>
  <si>
    <t>Tipo de Medidas:</t>
  </si>
  <si>
    <t>Identificação das medidas a implementar:</t>
  </si>
  <si>
    <t>Tipo de intervenção</t>
  </si>
  <si>
    <t>Descrição da solução técnica</t>
  </si>
  <si>
    <t>Aplicação de isolamento térmico no pavimento com EPS 150</t>
  </si>
  <si>
    <t>Aplicação de isolamento térmico na cobertura com EPS 150</t>
  </si>
  <si>
    <t>Aplicação de isolamento térmico na cobertura com lajetas térmicas XPS</t>
  </si>
  <si>
    <t>Vidro duplo incolor</t>
  </si>
  <si>
    <t>Vidro duplo low-e</t>
  </si>
  <si>
    <t>Dispositivos de sombreamento (estore veneziano ou equivalente)</t>
  </si>
  <si>
    <t>--</t>
  </si>
  <si>
    <t>Dispositivos de sombreamento (estores de lâminas de cor média)</t>
  </si>
  <si>
    <t>Poupanças a alcançar com as medidas a implementar (até 25 anos)</t>
  </si>
  <si>
    <t>Nº Medida</t>
  </si>
  <si>
    <t>Total (até 25 anos)</t>
  </si>
  <si>
    <t>Totais</t>
  </si>
  <si>
    <t>Acumulado</t>
  </si>
  <si>
    <t>F</t>
  </si>
  <si>
    <t>E</t>
  </si>
  <si>
    <t>D</t>
  </si>
  <si>
    <t>C</t>
  </si>
  <si>
    <t>B-</t>
  </si>
  <si>
    <t>A</t>
  </si>
  <si>
    <t>A+</t>
  </si>
  <si>
    <t>Total</t>
  </si>
  <si>
    <t>Localidade:</t>
  </si>
  <si>
    <t>Concelho:</t>
  </si>
  <si>
    <t>Data de emissão:</t>
  </si>
  <si>
    <t>Classe Energética Atual:</t>
  </si>
  <si>
    <t>B</t>
  </si>
  <si>
    <t>Até 80 mm de isolamento</t>
  </si>
  <si>
    <t>Substituição de vãos envidraçados por soluções mais eficientes com caixilharia de PVC</t>
  </si>
  <si>
    <t>Gás Natural</t>
  </si>
  <si>
    <t>Fonte de energia</t>
  </si>
  <si>
    <t>[€]</t>
  </si>
  <si>
    <t>Data de validade:</t>
  </si>
  <si>
    <r>
      <t xml:space="preserve">Redução de fatura esperada com aplicação </t>
    </r>
    <r>
      <rPr>
        <b/>
        <sz val="9"/>
        <rFont val="Calibri"/>
        <family val="2"/>
      </rPr>
      <t xml:space="preserve">da medida </t>
    </r>
  </si>
  <si>
    <t>Custo de reinvestimento por substituição 
(se aplicável)</t>
  </si>
  <si>
    <t>[ano]</t>
  </si>
  <si>
    <t>Poupanças anuais 
 (ano 1)</t>
  </si>
  <si>
    <t>[anos]</t>
  </si>
  <si>
    <t>Área útil coberta pelos sistemas e equipamentos</t>
  </si>
  <si>
    <t>[kW]</t>
  </si>
  <si>
    <t>IVA associado (se despesa elegivel)</t>
  </si>
  <si>
    <r>
      <rPr>
        <b/>
        <sz val="10"/>
        <rFont val="Arial"/>
        <family val="2"/>
      </rPr>
      <t>Antes de submeter a sua candidatura no Balcão Único 2020, verifique se anexou todos os ficheiros solicitados,</t>
    </r>
    <r>
      <rPr>
        <b/>
        <sz val="10"/>
        <color rgb="FF0070C0"/>
        <rFont val="Arial"/>
        <family val="2"/>
      </rPr>
      <t xml:space="preserve"> sem os quais a candidatura não poderá ser aprovada!</t>
    </r>
  </si>
  <si>
    <t xml:space="preserve">Folha 1. </t>
  </si>
  <si>
    <t>Campos para preenchimento e considerações de cada folha:</t>
  </si>
  <si>
    <t>Classes de desempenho energético</t>
  </si>
  <si>
    <t xml:space="preserve">Vida útil das medidas </t>
  </si>
  <si>
    <t>Poupanças Não Atualizadas para periodo temporal máximo de 25 anos</t>
  </si>
  <si>
    <r>
      <t xml:space="preserve">Período da análise financeira do projeto
</t>
    </r>
    <r>
      <rPr>
        <b/>
        <i/>
        <sz val="10"/>
        <color theme="1"/>
        <rFont val="Calibri"/>
        <family val="2"/>
        <scheme val="minor"/>
      </rPr>
      <t>(até ao máx. de 25 anos)</t>
    </r>
  </si>
  <si>
    <r>
      <t xml:space="preserve">Poupança média anual
</t>
    </r>
    <r>
      <rPr>
        <b/>
        <i/>
        <sz val="10"/>
        <color theme="1"/>
        <rFont val="Calibri"/>
        <family val="2"/>
        <scheme val="minor"/>
      </rPr>
      <t>(para o periodo de analise financeira anterior)</t>
    </r>
  </si>
  <si>
    <t>Apuramento da poupança média anual:</t>
  </si>
  <si>
    <t xml:space="preserve">Apuramento do valor de reembolso semestral e respetiva % de poupança equivalente: </t>
  </si>
  <si>
    <t>Último reembolso</t>
  </si>
  <si>
    <t>Nº Reembolsos
(base semestral)</t>
  </si>
  <si>
    <t>Poupanças Totais €/ano</t>
  </si>
  <si>
    <t>Poupanças Totais kWh/ano</t>
  </si>
  <si>
    <t>Subvenção Não Reembolsável</t>
  </si>
  <si>
    <t>N.A.</t>
  </si>
  <si>
    <t>Renováveis</t>
  </si>
  <si>
    <t>GPL</t>
  </si>
  <si>
    <t>Energia Elétrica</t>
  </si>
  <si>
    <t>Gasóleo/Diesel</t>
  </si>
  <si>
    <t>Madeira/Resíduos de Madeira</t>
  </si>
  <si>
    <t>Peletes/Briquetes de Madeira</t>
  </si>
  <si>
    <r>
      <t xml:space="preserve">Redução de consumo esperado com aplicação </t>
    </r>
    <r>
      <rPr>
        <b/>
        <sz val="9"/>
        <rFont val="Calibri"/>
        <family val="2"/>
      </rPr>
      <t>da medida [kWh]</t>
    </r>
  </si>
  <si>
    <r>
      <t>[kWh</t>
    </r>
    <r>
      <rPr>
        <b/>
        <vertAlign val="subscript"/>
        <sz val="9"/>
        <color theme="1"/>
        <rFont val="Calibri"/>
        <family val="2"/>
        <scheme val="minor"/>
      </rPr>
      <t>EP</t>
    </r>
    <r>
      <rPr>
        <b/>
        <sz val="9"/>
        <color theme="1"/>
        <rFont val="Calibri"/>
        <family val="2"/>
        <scheme val="minor"/>
      </rPr>
      <t>/ano]</t>
    </r>
  </si>
  <si>
    <r>
      <t>Redução das emissões de CO</t>
    </r>
    <r>
      <rPr>
        <b/>
        <vertAlign val="subscript"/>
        <sz val="9"/>
        <color theme="1"/>
        <rFont val="Calibri"/>
        <family val="2"/>
        <scheme val="minor"/>
      </rPr>
      <t>2</t>
    </r>
  </si>
  <si>
    <t>Custo Manutenção e Operação anual
(se aplicável)</t>
  </si>
  <si>
    <t>Custos Operação e Manutenção [€/ano]</t>
  </si>
  <si>
    <t>Economia Energia [€/ano]</t>
  </si>
  <si>
    <t>[unidades]</t>
  </si>
  <si>
    <t>Número de reinvestimentos previstos (se aplicável)</t>
  </si>
  <si>
    <t>Ano em que ocorre a primeira substituiçao do Equipamento</t>
  </si>
  <si>
    <r>
      <t>[m</t>
    </r>
    <r>
      <rPr>
        <b/>
        <vertAlign val="superscript"/>
        <sz val="9"/>
        <color theme="1"/>
        <rFont val="Calibri"/>
        <family val="2"/>
        <scheme val="minor"/>
      </rPr>
      <t>2</t>
    </r>
    <r>
      <rPr>
        <b/>
        <sz val="9"/>
        <color theme="1"/>
        <rFont val="Calibri"/>
        <family val="2"/>
        <scheme val="minor"/>
      </rPr>
      <t>]</t>
    </r>
  </si>
  <si>
    <t>Custos de reinvestimento por substituição [€]</t>
  </si>
  <si>
    <t>Redução Energética [kWh/ano]</t>
  </si>
  <si>
    <t>Redução Energética [kWh/ano] 
(ano 1)</t>
  </si>
  <si>
    <r>
      <t>[€/m</t>
    </r>
    <r>
      <rPr>
        <b/>
        <vertAlign val="superscript"/>
        <sz val="9"/>
        <color theme="1"/>
        <rFont val="Calibri"/>
        <family val="2"/>
        <scheme val="minor"/>
      </rPr>
      <t>2</t>
    </r>
    <r>
      <rPr>
        <b/>
        <sz val="9"/>
        <color theme="1"/>
        <rFont val="Calibri"/>
        <family val="2"/>
        <scheme val="minor"/>
      </rPr>
      <t>]</t>
    </r>
  </si>
  <si>
    <t>Valor estimado de Investimento (sem IVA)</t>
  </si>
  <si>
    <r>
      <t>[€</t>
    </r>
    <r>
      <rPr>
        <b/>
        <sz val="9"/>
        <color theme="1"/>
        <rFont val="Calibri"/>
        <family val="2"/>
        <scheme val="minor"/>
      </rPr>
      <t>]</t>
    </r>
  </si>
  <si>
    <t>-</t>
  </si>
  <si>
    <t>Poupanças [€/ano] (100%)</t>
  </si>
  <si>
    <t>Poupanças [kWh/ano] (100%)</t>
  </si>
  <si>
    <t>PCI [MJ/kg]</t>
  </si>
  <si>
    <t>PCI [tep/ton]</t>
  </si>
  <si>
    <t>Fator conversão [tep/kWh]</t>
  </si>
  <si>
    <r>
      <t>Emissões de CO</t>
    </r>
    <r>
      <rPr>
        <vertAlign val="subscript"/>
        <sz val="11"/>
        <color theme="1"/>
        <rFont val="Calibri"/>
        <family val="2"/>
        <scheme val="minor"/>
      </rPr>
      <t>2</t>
    </r>
    <r>
      <rPr>
        <sz val="11"/>
        <color theme="1"/>
        <rFont val="Calibri"/>
        <family val="2"/>
        <scheme val="minor"/>
      </rPr>
      <t xml:space="preserve"> Atuais [ton CO</t>
    </r>
    <r>
      <rPr>
        <vertAlign val="subscript"/>
        <sz val="11"/>
        <color theme="1"/>
        <rFont val="Calibri"/>
        <family val="2"/>
        <scheme val="minor"/>
      </rPr>
      <t>2</t>
    </r>
    <r>
      <rPr>
        <sz val="11"/>
        <color theme="1"/>
        <rFont val="Calibri"/>
        <family val="2"/>
        <scheme val="minor"/>
      </rPr>
      <t xml:space="preserve"> eq/ano]:</t>
    </r>
  </si>
  <si>
    <t>Custos Estimados Anuais [€/ano]:</t>
  </si>
  <si>
    <t>Para efeitos de contabilização das poupanças liquidas, é tido em conta o valor das poupanças anuais no ano 1 de cada medida, e automaticamente extendidas até à conclusão da sua vida útil. 
Caso tenha sido considerado o reinvestimento numa determinada medida (tendo-se preenchido para esse efeito os campos relativos ao valor de reinvestimento e o nº de reinvestimentos previstos), o impato dessas poupanças será considerado automaticamente até ao fim de um novo periodo de vida útil.
A determinação das reduções de consumo energético é feita automaticamente.</t>
  </si>
  <si>
    <t>Investimento Total [Medidas a).i)]</t>
  </si>
  <si>
    <t>Investimento Total [Medidas a).ii)]</t>
  </si>
  <si>
    <t>Investimento Total [Medidas a).iv)]</t>
  </si>
  <si>
    <t>Investimento Total [Medidas b).i)]</t>
  </si>
  <si>
    <r>
      <t>Fator conversão [kWh</t>
    </r>
    <r>
      <rPr>
        <vertAlign val="subscript"/>
        <sz val="10"/>
        <color theme="1"/>
        <rFont val="Calibri"/>
        <family val="2"/>
        <scheme val="minor"/>
      </rPr>
      <t>EP</t>
    </r>
    <r>
      <rPr>
        <sz val="10"/>
        <color theme="1"/>
        <rFont val="Calibri"/>
        <family val="2"/>
        <scheme val="minor"/>
      </rPr>
      <t>/kWh]</t>
    </r>
  </si>
  <si>
    <r>
      <t>FE [kgCO</t>
    </r>
    <r>
      <rPr>
        <vertAlign val="subscript"/>
        <sz val="10"/>
        <color theme="1"/>
        <rFont val="Calibri"/>
        <family val="2"/>
        <scheme val="minor"/>
      </rPr>
      <t>2</t>
    </r>
    <r>
      <rPr>
        <sz val="10"/>
        <color theme="1"/>
        <rFont val="Calibri"/>
        <family val="2"/>
        <scheme val="minor"/>
      </rPr>
      <t>e/tep]</t>
    </r>
  </si>
  <si>
    <r>
      <t>FE [kgCO</t>
    </r>
    <r>
      <rPr>
        <vertAlign val="subscript"/>
        <sz val="10"/>
        <color theme="1"/>
        <rFont val="Calibri"/>
        <family val="2"/>
        <scheme val="minor"/>
      </rPr>
      <t>2</t>
    </r>
    <r>
      <rPr>
        <sz val="10"/>
        <color theme="1"/>
        <rFont val="Calibri"/>
        <family val="2"/>
        <scheme val="minor"/>
      </rPr>
      <t>e/kWh]</t>
    </r>
  </si>
  <si>
    <r>
      <t>FE [kgCO</t>
    </r>
    <r>
      <rPr>
        <vertAlign val="subscript"/>
        <sz val="10"/>
        <color theme="1"/>
        <rFont val="Calibri"/>
        <family val="2"/>
        <scheme val="minor"/>
      </rPr>
      <t>2</t>
    </r>
    <r>
      <rPr>
        <sz val="10"/>
        <color theme="1"/>
        <rFont val="Calibri"/>
        <family val="2"/>
        <scheme val="minor"/>
      </rPr>
      <t>/kWh]</t>
    </r>
  </si>
  <si>
    <r>
      <t>FE [kgCO</t>
    </r>
    <r>
      <rPr>
        <vertAlign val="subscript"/>
        <sz val="10"/>
        <color theme="1"/>
        <rFont val="Calibri"/>
        <family val="2"/>
        <scheme val="minor"/>
      </rPr>
      <t>2</t>
    </r>
    <r>
      <rPr>
        <sz val="10"/>
        <color theme="1"/>
        <rFont val="Calibri"/>
        <family val="2"/>
        <scheme val="minor"/>
      </rPr>
      <t>e/GJ]</t>
    </r>
  </si>
  <si>
    <r>
      <t>Fatores de conversão CO</t>
    </r>
    <r>
      <rPr>
        <b/>
        <vertAlign val="subscript"/>
        <sz val="11"/>
        <color theme="1"/>
        <rFont val="Calibri"/>
        <family val="2"/>
        <scheme val="minor"/>
      </rPr>
      <t>2</t>
    </r>
    <r>
      <rPr>
        <b/>
        <sz val="11"/>
        <color theme="1"/>
        <rFont val="Calibri"/>
        <family val="2"/>
        <scheme val="minor"/>
      </rPr>
      <t xml:space="preserve"> e tep (Despacho n.º 17313/2008 e Despacho n.º 15793-D/2013)</t>
    </r>
  </si>
  <si>
    <t>Restantes fontes (selecionar da lista de fontes disponivel)</t>
  </si>
  <si>
    <t>Valores apurados 
(tendo em conta as despesas elegiveis)</t>
  </si>
  <si>
    <t>Valores ajustados 
(tendo em conta os limites de dotação financeira)</t>
  </si>
  <si>
    <r>
      <t xml:space="preserve">Subvenção Reembolsável 
</t>
    </r>
    <r>
      <rPr>
        <b/>
        <i/>
        <sz val="11"/>
        <color theme="1"/>
        <rFont val="Calibri"/>
        <family val="2"/>
        <scheme val="minor"/>
      </rPr>
      <t>(a devolver)</t>
    </r>
  </si>
  <si>
    <r>
      <t>Subvenção Reembolsável</t>
    </r>
    <r>
      <rPr>
        <b/>
        <i/>
        <sz val="11"/>
        <color theme="1"/>
        <rFont val="Calibri"/>
        <family val="2"/>
        <scheme val="minor"/>
      </rPr>
      <t xml:space="preserve">
</t>
    </r>
    <r>
      <rPr>
        <b/>
        <sz val="11"/>
        <color theme="1"/>
        <rFont val="Calibri"/>
        <family val="2"/>
        <scheme val="minor"/>
      </rPr>
      <t>(</t>
    </r>
    <r>
      <rPr>
        <b/>
        <i/>
        <sz val="11"/>
        <color theme="1"/>
        <rFont val="Calibri"/>
        <family val="2"/>
        <scheme val="minor"/>
      </rPr>
      <t>a devolver)</t>
    </r>
  </si>
  <si>
    <t>Máximos</t>
  </si>
  <si>
    <t>Mínimos</t>
  </si>
  <si>
    <r>
      <t>Área
[m</t>
    </r>
    <r>
      <rPr>
        <b/>
        <vertAlign val="superscript"/>
        <sz val="9"/>
        <color theme="1"/>
        <rFont val="Calibri"/>
        <family val="2"/>
        <scheme val="minor"/>
      </rPr>
      <t>2</t>
    </r>
    <r>
      <rPr>
        <b/>
        <sz val="9"/>
        <color theme="1"/>
        <rFont val="Calibri"/>
        <family val="2"/>
        <scheme val="minor"/>
      </rPr>
      <t>]</t>
    </r>
  </si>
  <si>
    <r>
      <t>Intervalo aplicável [m</t>
    </r>
    <r>
      <rPr>
        <b/>
        <vertAlign val="superscript"/>
        <sz val="9"/>
        <color theme="1"/>
        <rFont val="Calibri"/>
        <family val="2"/>
        <scheme val="minor"/>
      </rPr>
      <t>2</t>
    </r>
    <r>
      <rPr>
        <b/>
        <sz val="9"/>
        <color theme="1"/>
        <rFont val="Calibri"/>
        <family val="2"/>
        <scheme val="minor"/>
      </rPr>
      <t>]</t>
    </r>
  </si>
  <si>
    <t>% da Poupança líquida considerada</t>
  </si>
  <si>
    <t xml:space="preserve">Total </t>
  </si>
  <si>
    <t>Valor máx. elegível por aplicação de Custo Padrão (sem IVA)</t>
  </si>
  <si>
    <t>Fator conversão [kWh/MJ]</t>
  </si>
  <si>
    <t>7. Medidas b) i) Painéis solares térmicos</t>
  </si>
  <si>
    <t>8. Medidas b) ii) Sistemas de produção de energia</t>
  </si>
  <si>
    <t>Morada/localização:</t>
  </si>
  <si>
    <t>Até 100 mm de isolamento</t>
  </si>
  <si>
    <t>Área de coletores</t>
  </si>
  <si>
    <t>Relativamente às folhas:</t>
  </si>
  <si>
    <r>
      <t xml:space="preserve">Nº anos necessarios para reembolso do apoio a atribuir
</t>
    </r>
    <r>
      <rPr>
        <b/>
        <i/>
        <sz val="10"/>
        <color theme="1"/>
        <rFont val="Calibri"/>
        <family val="2"/>
        <scheme val="minor"/>
      </rPr>
      <t>(pelo menos 70% poupança média anual)</t>
    </r>
  </si>
  <si>
    <r>
      <t xml:space="preserve">Valor de reembolso anual ajustado 
</t>
    </r>
    <r>
      <rPr>
        <b/>
        <i/>
        <sz val="10"/>
        <color theme="1"/>
        <rFont val="Calibri"/>
        <family val="2"/>
        <scheme val="minor"/>
      </rPr>
      <t>(para o nº anos calculado anteriormente)</t>
    </r>
  </si>
  <si>
    <t>Eixo Prioritário:</t>
  </si>
  <si>
    <t>Prioridade de Investimento:</t>
  </si>
  <si>
    <t>Sim</t>
  </si>
  <si>
    <t>Não</t>
  </si>
  <si>
    <t>Secção RE SEUR:</t>
  </si>
  <si>
    <t>Código do Aviso:</t>
  </si>
  <si>
    <t>Código</t>
  </si>
  <si>
    <t>Unidade</t>
  </si>
  <si>
    <t>Meta</t>
  </si>
  <si>
    <t>Ano Alvo</t>
  </si>
  <si>
    <t>Indicador Aplicavel à Operação?</t>
  </si>
  <si>
    <t>Indicador a Contratualizar?</t>
  </si>
  <si>
    <t>O.04.03.02.C</t>
  </si>
  <si>
    <t>Para efeitos de contabilização das poupanças liquidas, é tido em conta o valor das poupanças anuais no ano 1 de cada medida, automaticamente extendido até à conclusão da sua vida útil. 
Caso tenha sido considerado o reinvestimento numa determinada medida (tendo-se preenchido para esse efeito os campos relativos ao valor de reinvestimento e o nº de reinvestimentos previstos), o impato dessas poupanças será considerado automaticamente até ao fim de um novo periodo de vida útil.
A determinação das reduções de consumo energético é feita automaticamente.</t>
  </si>
  <si>
    <t>Auditorias, diagnósticos e avaliações, incluindo a avaliação ex-post, sujeitos a custos-padrão (DGEG)</t>
  </si>
  <si>
    <t>Consumo Estimado Anual  (tep):</t>
  </si>
  <si>
    <r>
      <t xml:space="preserve">Não altere a estrutura desta ferramenta de cálculo: </t>
    </r>
    <r>
      <rPr>
        <b/>
        <sz val="10"/>
        <color rgb="FF0070C0"/>
        <rFont val="Arial"/>
        <family val="2"/>
      </rPr>
      <t xml:space="preserve">não elimine folhas nem altere a formatação dos campos destinados ao preenchimento do beneficiário.  </t>
    </r>
  </si>
  <si>
    <t>2. Medidas a) i) Envolvente opaca</t>
  </si>
  <si>
    <t>3. Medidas a) ii) Envolvente envidraçada</t>
  </si>
  <si>
    <t>4. Medidas a) iii) Sistemas técnicos</t>
  </si>
  <si>
    <t>Folhas 9. e 10.</t>
  </si>
  <si>
    <t>Folha 2. a 8.</t>
  </si>
  <si>
    <t>- Um projeto que apresente apenas o preenchimento das folhas 7. a 10. não é elegivel!</t>
  </si>
  <si>
    <t>Certificação Energética (CE)</t>
  </si>
  <si>
    <t>Custo Unitário Energia  [€/kWh]:</t>
  </si>
  <si>
    <t>Medidas a) i) Vãos Opacos</t>
  </si>
  <si>
    <t>Medidas a) ii) Vãos envidraçados</t>
  </si>
  <si>
    <t>Medidas a) iii) Sistemas Técnicos</t>
  </si>
  <si>
    <t>Medidas b) i) Painéis solares</t>
  </si>
  <si>
    <t>Medidas b) ii) Produção autoconsumo</t>
  </si>
  <si>
    <r>
      <t>Investimento Total 
[</t>
    </r>
    <r>
      <rPr>
        <b/>
        <i/>
        <sz val="11"/>
        <color theme="1"/>
        <rFont val="Calibri"/>
        <family val="2"/>
        <scheme val="minor"/>
      </rPr>
      <t>medidas a), b) e c)]</t>
    </r>
  </si>
  <si>
    <t>Diminuição anual estimada das emissões de gases com efeito de estufa</t>
  </si>
  <si>
    <t>Toneladas de CO2 equivalente</t>
  </si>
  <si>
    <t>Nº</t>
  </si>
  <si>
    <t>Área útil dos edifícios apoiados</t>
  </si>
  <si>
    <t>m2</t>
  </si>
  <si>
    <t>Área de isolamento térmico aplicado na envolvente opaca dos edifícios apoiados</t>
  </si>
  <si>
    <t>Área de janelas eficientes instaladas nos edifícios apoiados</t>
  </si>
  <si>
    <t>Área dos painéis solares térmicos instalados para produção de água quente sanitária (AQS) nos edifícios apoiados</t>
  </si>
  <si>
    <t>Potência instalada dos sistemas de produção de energia elétrica para autoconsumo a partir de fontes renováveis nos edifícios apoiados</t>
  </si>
  <si>
    <t>kW</t>
  </si>
  <si>
    <t>Diminuição da potência instalada em iluminação, interior e exterior nos edifícios apoiados</t>
  </si>
  <si>
    <t>Dados da Candidatura</t>
  </si>
  <si>
    <r>
      <rPr>
        <b/>
        <sz val="9"/>
        <color theme="1"/>
        <rFont val="Calibri"/>
        <family val="2"/>
        <scheme val="minor"/>
      </rPr>
      <t xml:space="preserve">4.3. - </t>
    </r>
    <r>
      <rPr>
        <sz val="9"/>
        <color theme="1"/>
        <rFont val="Calibri"/>
        <family val="2"/>
        <scheme val="minor"/>
      </rPr>
      <t>Apoio à eficiência energética, à gestão inteligente da energia e à utilização das energias renováveis nas infraestruturas públicas, nomeadamente nos edifícios públicos e no setor da habitação.</t>
    </r>
  </si>
  <si>
    <t>Observações relativamente aos valores propostos para o respetivo indicador</t>
  </si>
  <si>
    <t>Identificação de outras despesas:</t>
  </si>
  <si>
    <t>Descrição da despesa (ação e medida afeta)</t>
  </si>
  <si>
    <t>Outras Despesas da operação</t>
  </si>
  <si>
    <t>Investimento Total [Outras Despesas da Operação]</t>
  </si>
  <si>
    <t>Investimento Total [Medidas b).ii)]</t>
  </si>
  <si>
    <t>Código da Candidatura:</t>
  </si>
  <si>
    <t>Designação da Operação:</t>
  </si>
  <si>
    <t>Entidade Beneficiária:</t>
  </si>
  <si>
    <t>Medidas não identificadas na tabela dos custos-padrão, nomeadamente, emissão e atualização de CE</t>
  </si>
  <si>
    <t>Área total de isolamento térmico a aplicar</t>
  </si>
  <si>
    <t>Área total de janelas mais eficientes a instalar</t>
  </si>
  <si>
    <t>1. Identificação do beneficiário da operação e da modalidade de  apoio a que concorre</t>
  </si>
  <si>
    <t>Idade do edifício:</t>
  </si>
  <si>
    <t>Classificação ou em vias de classificação:</t>
  </si>
  <si>
    <t>Classificação do edifício</t>
  </si>
  <si>
    <t>Idade do Edifício</t>
  </si>
  <si>
    <t>Interesse nacional</t>
  </si>
  <si>
    <t>Superior a 40 anos</t>
  </si>
  <si>
    <t>Interesse público</t>
  </si>
  <si>
    <t>Inferior a 40 anos</t>
  </si>
  <si>
    <t>Interesse municipal</t>
  </si>
  <si>
    <t>Localização nas folhas de preenchimento da Ferramenta de Cálculo</t>
  </si>
  <si>
    <t>CE</t>
  </si>
  <si>
    <t>Auditoria Energética</t>
  </si>
  <si>
    <t>Modalidade de apoio</t>
  </si>
  <si>
    <t>reembolsável</t>
  </si>
  <si>
    <t>não reembolsável</t>
  </si>
  <si>
    <t>Medida incluida no CE ou Auditoria energética?</t>
  </si>
  <si>
    <t>ELEGIBILIDADE DA OPERAÇÃO</t>
  </si>
  <si>
    <t>Poupanças Totais - Resumo</t>
  </si>
  <si>
    <t>Dados do Edifício/Infraestrutura</t>
  </si>
  <si>
    <r>
      <t>Área Útil do Pavimento (m</t>
    </r>
    <r>
      <rPr>
        <vertAlign val="superscript"/>
        <sz val="11"/>
        <color theme="1"/>
        <rFont val="Calibri"/>
        <family val="2"/>
        <scheme val="minor"/>
      </rPr>
      <t>2</t>
    </r>
    <r>
      <rPr>
        <sz val="11"/>
        <color theme="1"/>
        <rFont val="Calibri"/>
        <family val="2"/>
        <scheme val="minor"/>
      </rPr>
      <t>):</t>
    </r>
  </si>
  <si>
    <t>Restantes medidas não identificadas na tabela dos custos-padrão por tecnologia (DGEG)</t>
  </si>
  <si>
    <t>Vida Útil Equipamento</t>
  </si>
  <si>
    <t>Economia de Energia [€/ano]</t>
  </si>
  <si>
    <r>
      <t xml:space="preserve">São de preenchimento </t>
    </r>
    <r>
      <rPr>
        <b/>
        <u/>
        <sz val="10"/>
        <color rgb="FF0070C0"/>
        <rFont val="Arial"/>
        <family val="2"/>
      </rPr>
      <t>obrigatório</t>
    </r>
    <r>
      <rPr>
        <b/>
        <sz val="10"/>
        <color rgb="FF0070C0"/>
        <rFont val="Arial"/>
        <family val="2"/>
      </rPr>
      <t>:</t>
    </r>
  </si>
  <si>
    <r>
      <t xml:space="preserve">São de preenchimento </t>
    </r>
    <r>
      <rPr>
        <b/>
        <u/>
        <sz val="10"/>
        <color rgb="FF0070C0"/>
        <rFont val="Arial"/>
        <family val="2"/>
      </rPr>
      <t>facultativo</t>
    </r>
    <r>
      <rPr>
        <b/>
        <sz val="10"/>
        <color rgb="FF0070C0"/>
        <rFont val="Arial"/>
        <family val="2"/>
      </rPr>
      <t>, conforme as tipologias de operação a que o beneficiário se pretende candidatar:</t>
    </r>
  </si>
  <si>
    <t>- As folhas 2 a 10.</t>
  </si>
  <si>
    <r>
      <t>2. a 9.</t>
    </r>
    <r>
      <rPr>
        <sz val="10"/>
        <color theme="1"/>
        <rFont val="Arial"/>
        <family val="2"/>
      </rPr>
      <t>, as mesmas devem ser:</t>
    </r>
  </si>
  <si>
    <r>
      <t>7. a 10.</t>
    </r>
    <r>
      <rPr>
        <sz val="10"/>
        <color theme="1"/>
        <rFont val="Arial"/>
        <family val="2"/>
      </rPr>
      <t>, as mesmas devem ser:</t>
    </r>
  </si>
  <si>
    <t>Identificação do beneficiário e operação;</t>
  </si>
  <si>
    <t>Identificação do edifício ou infraestrutura a intervencionar;</t>
  </si>
  <si>
    <t>Medidas de Melhoria Identificadas no CE ou auditoria energética que permitam a redução do consumo de energia primária igual ou superior a 30%.</t>
  </si>
  <si>
    <t>Medidas de Eficiência Energética a implementar para a tipologia de medida respetiva;</t>
  </si>
  <si>
    <t>Poupanças anuais (€ e kWh) geradas por medida;</t>
  </si>
  <si>
    <t>Vida útil de cada medida;</t>
  </si>
  <si>
    <t>Despesas elegíveis e elegíveis não comparticipadas;</t>
  </si>
  <si>
    <t>Poupanças acumuladas não atualizadas por medida (preenchimento automático).</t>
  </si>
  <si>
    <t>Custo de Investimento em auditorias energéticas e outras medidas não tipificadas nas Folhas 2. a 8.;</t>
  </si>
  <si>
    <t>Despesas elegíveis e elegíveis não comparticipadas.</t>
  </si>
  <si>
    <t>Poupanças acumuladas não atualizadas de todas as medidas (preenchimento automático);</t>
  </si>
  <si>
    <t>Outras Despesas Elegíveis, desde que devidamente identificadas no mapa de despesas da candidatura (preenchimento automático);</t>
  </si>
  <si>
    <t>Período temporal necessário para recuperação do apoio, aplicável no caso de modalidade de apoio reembolsável (preenchimento automático).</t>
  </si>
  <si>
    <t>10. Outras despesas incluídas no art.º 7.º do Regulamento SEUR</t>
  </si>
  <si>
    <r>
      <t>- Preenchidas tendo em conta se as medidas candidatas são enquadráveis em "</t>
    </r>
    <r>
      <rPr>
        <i/>
        <sz val="10"/>
        <color theme="1"/>
        <rFont val="Arial"/>
        <family val="2"/>
      </rPr>
      <t>Medidas identificadas na tabela dos custos-padrão por tecnologia (DGEG)</t>
    </r>
    <r>
      <rPr>
        <sz val="10"/>
        <color theme="1"/>
        <rFont val="Arial"/>
        <family val="2"/>
      </rPr>
      <t>" ou em "</t>
    </r>
    <r>
      <rPr>
        <i/>
        <sz val="10"/>
        <color theme="1"/>
        <rFont val="Arial"/>
        <family val="2"/>
      </rPr>
      <t>Restantes medidas não identificadas na tabela dos custos-padrão por tecnologia (DGEG)</t>
    </r>
    <r>
      <rPr>
        <sz val="10"/>
        <color theme="1"/>
        <rFont val="Arial"/>
        <family val="2"/>
      </rPr>
      <t>".</t>
    </r>
  </si>
  <si>
    <r>
      <t xml:space="preserve">- Preenchidas </t>
    </r>
    <r>
      <rPr>
        <u/>
        <sz val="10"/>
        <color theme="1"/>
        <rFont val="Arial"/>
        <family val="2"/>
      </rPr>
      <t>em complemento</t>
    </r>
    <r>
      <rPr>
        <sz val="10"/>
        <color theme="1"/>
        <rFont val="Arial"/>
        <family val="2"/>
      </rPr>
      <t xml:space="preserve"> às tipologias de operação identificadas nas folhas 2. a 6..</t>
    </r>
  </si>
  <si>
    <t>Medidas identificadas na tabela dos custos-padrão por tecnologia (DGEG)</t>
  </si>
  <si>
    <t>Despesa Total Elegível [Medidas a).i)]</t>
  </si>
  <si>
    <t>Despesa Elegível Não Comparticipada [Medidas a).i)]</t>
  </si>
  <si>
    <t>Despesa Total Elegível [Medidas a).ii)]</t>
  </si>
  <si>
    <t>Despesa Elegível Não Comparticipada [Medidas a).ii)]</t>
  </si>
  <si>
    <t>Despesa Total Elegível [Medidas a).iv)]</t>
  </si>
  <si>
    <t>Medidas não identificadas na tabela dos custos-padrão por tecnologia (DGEG)</t>
  </si>
  <si>
    <t>Despesa Total Elegível [Medidas b).i)]</t>
  </si>
  <si>
    <t>Despesa Total Elegível [Medidas b).ii)]</t>
  </si>
  <si>
    <t>Área Útil do Pavimento</t>
  </si>
  <si>
    <t>Despesa Total Elegível [Outras Despesas da Operação]</t>
  </si>
  <si>
    <t>IVA associado (se despesa elegível)</t>
  </si>
  <si>
    <t>Ano em que ocorre a primeira substituição do Equipamento</t>
  </si>
  <si>
    <t>Ajuda</t>
  </si>
  <si>
    <t/>
  </si>
  <si>
    <t>Auxiliar Fonte Energia 3</t>
  </si>
  <si>
    <t>Auxiliar Fonte Energia 4 e 5</t>
  </si>
  <si>
    <t>Grande Intervenção</t>
  </si>
  <si>
    <t>Investimento total</t>
  </si>
  <si>
    <t>I. Elegível</t>
  </si>
  <si>
    <t>I. Elegível Não Compart.</t>
  </si>
  <si>
    <t>I. Não Elegível</t>
  </si>
  <si>
    <t>CARACTERIZAÇÃO DO FINANCIAMENTO</t>
  </si>
  <si>
    <t>Custo Total, Despesas Elegiveis, Elegíveis Não Comparticipadas e Não Elegíveis:</t>
  </si>
  <si>
    <t>POUPANÇAS e VALORES DE REEMBOLSO</t>
  </si>
  <si>
    <t xml:space="preserve">Poupança Média Anual e  Valor de Reembolso Semestral </t>
  </si>
  <si>
    <t>Taxa base + Somatório das majorações</t>
  </si>
  <si>
    <t>VALIDAÇÃO DA APLICABILIDADE DA SUBVENÇÃO NÃO REEMBOLSÁVEL</t>
  </si>
  <si>
    <t>O financiamento desta operação incide exclusivamente na climatização e/ou na iluminação?</t>
  </si>
  <si>
    <t xml:space="preserve">Subvenção Não Reembolsável </t>
  </si>
  <si>
    <t>Poupanças Não Atualizadas / Atualizadas para periodo temporal máximo de 25 anos</t>
  </si>
  <si>
    <t>Nº CE anterior:</t>
  </si>
  <si>
    <t>Nº Certificado Energético Atual:</t>
  </si>
  <si>
    <t>O atual CE teve origem em CE anterior, e atualizado para o atual referencial (2016)?:</t>
  </si>
  <si>
    <r>
      <t>Área total a remover [m</t>
    </r>
    <r>
      <rPr>
        <vertAlign val="superscript"/>
        <sz val="9"/>
        <color theme="1"/>
        <rFont val="Calibri"/>
        <family val="2"/>
        <scheme val="minor"/>
      </rPr>
      <t>2</t>
    </r>
    <r>
      <rPr>
        <sz val="9"/>
        <color theme="1"/>
        <rFont val="Calibri"/>
        <family val="2"/>
        <scheme val="minor"/>
      </rPr>
      <t>]</t>
    </r>
  </si>
  <si>
    <t>O Projeto gera poupanças de energia primária, iguais ou superiores a 30%?</t>
  </si>
  <si>
    <t>Total Energia Final (kWh)</t>
  </si>
  <si>
    <r>
      <rPr>
        <b/>
        <sz val="11"/>
        <color theme="1"/>
        <rFont val="Calibri"/>
        <family val="2"/>
        <scheme val="minor"/>
      </rPr>
      <t>Mínimo de redução em 30% no consumo de energia primária:</t>
    </r>
    <r>
      <rPr>
        <sz val="11"/>
        <color theme="1"/>
        <rFont val="Calibri"/>
        <family val="2"/>
        <scheme val="minor"/>
      </rPr>
      <t xml:space="preserve"> deverá ser entendido como o aumento mínimo de 30% do desempenho energético do edifício, tal como previsto no âmbito das orientações que acompanham o Regulamento Delegado (UE) n.º 244/2012 da Comissão, de 16 de janeiro de 2012, que complementa a Diretiva 2010/31/UE do Parlamento Europeu e do Conselho relativa ao desempenho energético dos edifícios.</t>
    </r>
  </si>
  <si>
    <t>Proposta de Medidas de Melhoria do Desempenho Energético identificadas no Certificado Energético (incluindo medidas previstas no relatório de auditoria energética do Perito Qualificado), necessárias à redução do consumo de energia primária igual ou superior a 30%</t>
  </si>
  <si>
    <t>Medida de melhoria de desempenho energético incluída na avaliação do cenário final do CE?</t>
  </si>
  <si>
    <t>Cenário Atual (informação do CE)</t>
  </si>
  <si>
    <r>
      <t>kWh</t>
    </r>
    <r>
      <rPr>
        <vertAlign val="subscript"/>
        <sz val="9.5"/>
        <color theme="1"/>
        <rFont val="Calibri"/>
        <family val="2"/>
        <scheme val="minor"/>
      </rPr>
      <t>EP</t>
    </r>
    <r>
      <rPr>
        <sz val="9.5"/>
        <color theme="1"/>
        <rFont val="Calibri"/>
        <family val="2"/>
        <scheme val="minor"/>
      </rPr>
      <t>/ano</t>
    </r>
  </si>
  <si>
    <t>Informação complementar da operação</t>
  </si>
  <si>
    <t>Descrição da medida de melhoria do desempenho energético (conforme consta no CE ou relatório de auditoria energética)</t>
  </si>
  <si>
    <r>
      <t xml:space="preserve">Medidas </t>
    </r>
    <r>
      <rPr>
        <b/>
        <u/>
        <sz val="9"/>
        <color theme="1"/>
        <rFont val="Calibri"/>
        <family val="2"/>
        <scheme val="minor"/>
      </rPr>
      <t>não identificadas</t>
    </r>
    <r>
      <rPr>
        <b/>
        <sz val="9"/>
        <color theme="1"/>
        <rFont val="Calibri"/>
        <family val="2"/>
        <scheme val="minor"/>
      </rPr>
      <t xml:space="preserve"> na tabela dos custos-padrão por tecnologia (DGEG)</t>
    </r>
  </si>
  <si>
    <t>Obs: Classe energética a alcançar com as medidas incluídas na avaliação do cenário final (CE)</t>
  </si>
  <si>
    <t>Obs: As intervenções que resultem numa grande intervenção devem obter, no mínimo, classe C, e comprovar adicionalmente a redução do consumo de energia primária igual ou superior a 30%</t>
  </si>
  <si>
    <t>Tipologia de Despesa</t>
  </si>
  <si>
    <r>
      <t xml:space="preserve">Taxa base de financiamento
</t>
    </r>
    <r>
      <rPr>
        <sz val="11"/>
        <color theme="1"/>
        <rFont val="Calibri"/>
        <family val="2"/>
        <scheme val="minor"/>
      </rPr>
      <t>(25% para todos os casos em que é possível aplicar esta modalidade)</t>
    </r>
  </si>
  <si>
    <r>
      <t>Inferior a 1.000 m</t>
    </r>
    <r>
      <rPr>
        <vertAlign val="superscript"/>
        <sz val="10"/>
        <color indexed="8"/>
        <rFont val="Calibri"/>
        <family val="2"/>
      </rPr>
      <t>2</t>
    </r>
  </si>
  <si>
    <r>
      <t>Entre 1.000 e 2.500 m</t>
    </r>
    <r>
      <rPr>
        <vertAlign val="superscript"/>
        <sz val="10"/>
        <color indexed="8"/>
        <rFont val="Calibri"/>
        <family val="2"/>
      </rPr>
      <t>2</t>
    </r>
  </si>
  <si>
    <r>
      <t>Entre 2.500 e 10.000 m</t>
    </r>
    <r>
      <rPr>
        <vertAlign val="superscript"/>
        <sz val="10"/>
        <color indexed="8"/>
        <rFont val="Calibri"/>
        <family val="2"/>
      </rPr>
      <t>2</t>
    </r>
  </si>
  <si>
    <r>
      <t>Superior a 10.000 m</t>
    </r>
    <r>
      <rPr>
        <vertAlign val="superscript"/>
        <sz val="10"/>
        <color indexed="8"/>
        <rFont val="Calibri"/>
        <family val="2"/>
      </rPr>
      <t>2</t>
    </r>
  </si>
  <si>
    <r>
      <t xml:space="preserve">Auditoria/Avaliação Energética </t>
    </r>
    <r>
      <rPr>
        <b/>
        <sz val="11"/>
        <color theme="1"/>
        <rFont val="Calibri"/>
        <family val="2"/>
        <scheme val="minor"/>
      </rPr>
      <t>Ex-Ante</t>
    </r>
  </si>
  <si>
    <r>
      <t xml:space="preserve">Auditoria/Avaliação Energética </t>
    </r>
    <r>
      <rPr>
        <b/>
        <sz val="11"/>
        <color theme="1"/>
        <rFont val="Calibri"/>
        <family val="2"/>
        <scheme val="minor"/>
      </rPr>
      <t>Ex-Post</t>
    </r>
  </si>
  <si>
    <t>Nestes campos deverão ser inscritas, quando existentes, as despesas imputáveis somenteàs medidas b).ii), como actividades preparatórias, assessorias, licenciamentos, fiscalização/acompanhamento da obra elegíveis (art.º 7.º do RE SEUR)</t>
  </si>
  <si>
    <r>
      <t xml:space="preserve">Despesa Elegível Não Comparticipada [Medida b).ii)] 
</t>
    </r>
    <r>
      <rPr>
        <sz val="8"/>
        <color rgb="FF000000"/>
        <rFont val="Calibri"/>
        <family val="2"/>
      </rPr>
      <t>(Considerando o Máx. 30% da Despesa Elegível da Operação)</t>
    </r>
  </si>
  <si>
    <r>
      <t xml:space="preserve">O edificio a intervencionar enquadra-se numa </t>
    </r>
    <r>
      <rPr>
        <b/>
        <sz val="11"/>
        <color theme="1"/>
        <rFont val="Calibri"/>
        <family val="2"/>
        <scheme val="minor"/>
      </rPr>
      <t>grande intervenção</t>
    </r>
    <r>
      <rPr>
        <sz val="11"/>
        <color theme="1"/>
        <rFont val="Calibri"/>
        <family val="2"/>
        <scheme val="minor"/>
      </rPr>
      <t>?</t>
    </r>
  </si>
  <si>
    <t>Medidas de Eficiência Energética</t>
  </si>
  <si>
    <t>Medidas de Energias Renováveis</t>
  </si>
  <si>
    <t>Outras Ações da Operação</t>
  </si>
  <si>
    <t>Geral</t>
  </si>
  <si>
    <t>Identificação do Beneficiário e da Operação</t>
  </si>
  <si>
    <t>Sistemas Técnicos Instalados</t>
  </si>
  <si>
    <t>Iluminação</t>
  </si>
  <si>
    <t>Sistemas de Gestão de Energia</t>
  </si>
  <si>
    <t>Solar Térmico</t>
  </si>
  <si>
    <t>Solar Fotovoltaico</t>
  </si>
  <si>
    <t>Auditorias Energéticas</t>
  </si>
  <si>
    <t>Outras Despesas</t>
  </si>
  <si>
    <t>Resumo da Operação</t>
  </si>
  <si>
    <t>Consulta</t>
  </si>
  <si>
    <t>Indicadores</t>
  </si>
  <si>
    <t>Valores Padrão</t>
  </si>
  <si>
    <t>Fatores de Conversão</t>
  </si>
  <si>
    <t>Envolvente 
Envidraçada</t>
  </si>
  <si>
    <t>Envolvente 
Opaca</t>
  </si>
  <si>
    <t>Sistemas de Gestão
 de Energia</t>
  </si>
  <si>
    <t>Home</t>
  </si>
  <si>
    <t>Aplicação de isolamento térmico contínuo em paredes (ETICS) com EPS 100</t>
  </si>
  <si>
    <t>Aplicação de isolamento térmico contínuo em paredes (ETICS) com EPS 150</t>
  </si>
  <si>
    <t>Vida Útil Equipamento/solução</t>
  </si>
  <si>
    <t xml:space="preserve">Substituição de vãos envidraçados por soluções mais eficientes com caixilharia de alumínio com corte térmico </t>
  </si>
  <si>
    <t>Características
 dos elementos</t>
  </si>
  <si>
    <t>(Não são aplicáveis custos padrão a esta tipologia de intervenção.)</t>
  </si>
  <si>
    <t>Custo 
unitário 
máximo*</t>
  </si>
  <si>
    <r>
      <t>Edifícios de serviços (escritórios, escolas, instalações desportivas, hotéis e restauração, comércio e hospitais e unidades de saúde)  - Inferior a 1.000 m</t>
    </r>
    <r>
      <rPr>
        <vertAlign val="superscript"/>
        <sz val="10"/>
        <color theme="1"/>
        <rFont val="Calibri"/>
        <family val="2"/>
        <scheme val="minor"/>
      </rPr>
      <t>2</t>
    </r>
  </si>
  <si>
    <r>
      <t>Edifícios de serviços (escritórios, escolas, instalações desportivas, hotéis e restauração, comércio e hospitais e unidades de saúde) - Entre 1.000 e 2.500 m</t>
    </r>
    <r>
      <rPr>
        <vertAlign val="superscript"/>
        <sz val="10"/>
        <color theme="1"/>
        <rFont val="Calibri"/>
        <family val="2"/>
        <scheme val="minor"/>
      </rPr>
      <t>2</t>
    </r>
  </si>
  <si>
    <r>
      <t>Edifícios de serviços (escritórios, escolas, instalações desportivas, hotéis e restauração, comércio e hospitais e unidades de saúde) - Entre 2.500 e 10.000 m</t>
    </r>
    <r>
      <rPr>
        <vertAlign val="superscript"/>
        <sz val="10"/>
        <color theme="1"/>
        <rFont val="Calibri"/>
        <family val="2"/>
        <scheme val="minor"/>
      </rPr>
      <t>2</t>
    </r>
  </si>
  <si>
    <r>
      <t>Edifícios de serviços (escritórios, escolas, instalações desportivas, hotéis e restauração, comércio e hospitais e unidades de saúde) - Superior a 10.000 m</t>
    </r>
    <r>
      <rPr>
        <vertAlign val="superscript"/>
        <sz val="10"/>
        <color theme="1"/>
        <rFont val="Calibri"/>
        <family val="2"/>
        <scheme val="minor"/>
      </rPr>
      <t>2</t>
    </r>
  </si>
  <si>
    <r>
      <t>[€/m</t>
    </r>
    <r>
      <rPr>
        <b/>
        <vertAlign val="superscript"/>
        <sz val="10"/>
        <color rgb="FFFFFFFF"/>
        <rFont val="Calibri"/>
        <family val="2"/>
        <scheme val="minor"/>
      </rPr>
      <t>2</t>
    </r>
    <r>
      <rPr>
        <b/>
        <sz val="10"/>
        <color rgb="FFFFFFFF"/>
        <rFont val="Calibri"/>
        <family val="2"/>
        <scheme val="minor"/>
      </rPr>
      <t>]</t>
    </r>
  </si>
  <si>
    <r>
      <t>Envolvente 
opaca</t>
    </r>
    <r>
      <rPr>
        <sz val="11"/>
        <rFont val="Calibri"/>
        <family val="2"/>
        <scheme val="minor"/>
      </rPr>
      <t>**</t>
    </r>
  </si>
  <si>
    <r>
      <t>Auditorias
energéticas</t>
    </r>
    <r>
      <rPr>
        <sz val="11"/>
        <rFont val="Calibri"/>
        <family val="2"/>
        <scheme val="minor"/>
      </rPr>
      <t>***</t>
    </r>
  </si>
  <si>
    <t>Custo de investimento de cada medida;</t>
  </si>
  <si>
    <r>
      <t>Envolvente 
envidraçada</t>
    </r>
    <r>
      <rPr>
        <sz val="11"/>
        <rFont val="Calibri"/>
        <family val="2"/>
        <scheme val="minor"/>
      </rPr>
      <t>**</t>
    </r>
  </si>
  <si>
    <r>
      <rPr>
        <sz val="16"/>
        <color theme="1"/>
        <rFont val="Calibri"/>
        <family val="2"/>
        <scheme val="minor"/>
      </rPr>
      <t xml:space="preserve">Resultados - </t>
    </r>
    <r>
      <rPr>
        <b/>
        <sz val="16"/>
        <color theme="1"/>
        <rFont val="Calibri"/>
        <family val="2"/>
        <scheme val="minor"/>
      </rPr>
      <t xml:space="preserve">Apoio Reembolsável </t>
    </r>
  </si>
  <si>
    <r>
      <rPr>
        <sz val="16"/>
        <color theme="1"/>
        <rFont val="Calibri"/>
        <family val="2"/>
        <scheme val="minor"/>
      </rPr>
      <t xml:space="preserve">Resultados - </t>
    </r>
    <r>
      <rPr>
        <b/>
        <sz val="16"/>
        <color theme="1"/>
        <rFont val="Calibri"/>
        <family val="2"/>
        <scheme val="minor"/>
      </rPr>
      <t xml:space="preserve">Apoio Não Reembolsável </t>
    </r>
  </si>
  <si>
    <t>Desagregação dos custos que contribuem para a majoração dos custos padrão em 20%</t>
  </si>
  <si>
    <t>Linha a que se refere</t>
  </si>
  <si>
    <r>
      <t xml:space="preserve">Descrição da solução técnica por Tipologia de Despesa
</t>
    </r>
    <r>
      <rPr>
        <sz val="9"/>
        <color theme="1"/>
        <rFont val="Calibri"/>
        <family val="2"/>
        <scheme val="minor"/>
      </rPr>
      <t>(detalhar as várias ações que dizem respeito à solução à qual será aplicado o custo padrão)</t>
    </r>
  </si>
  <si>
    <t>Peso de cada Ação</t>
  </si>
  <si>
    <t>[litros]</t>
  </si>
  <si>
    <t>Nota: Os campos que carecem de preenchimento pelo beneficiário em cada folha encontram-se assinalados a amarelo, conforme aplicável.</t>
  </si>
  <si>
    <r>
      <rPr>
        <b/>
        <i/>
        <sz val="10"/>
        <color theme="8"/>
        <rFont val="Calibri"/>
        <family val="2"/>
        <scheme val="minor"/>
      </rPr>
      <t>Obs</t>
    </r>
    <r>
      <rPr>
        <i/>
        <sz val="10"/>
        <color theme="8"/>
        <rFont val="Calibri"/>
        <family val="2"/>
        <scheme val="minor"/>
      </rPr>
      <t>: 
- Tarifa determinada com base nos valores constante no CE. 
- Nos casos em que o IVA  seja considerada uma despesa elegivel, o mesmo deverá ser também considerado no custo unitário de energia.</t>
    </r>
  </si>
  <si>
    <t>Poupança prevista de Energia Primária</t>
  </si>
  <si>
    <t>Resultados obtidos com a implementação das medidas</t>
  </si>
  <si>
    <t>Informação dos equipamentos a serem instalados</t>
  </si>
  <si>
    <t>N.º unidades</t>
  </si>
  <si>
    <t>Potência nominal
 [kW]</t>
  </si>
  <si>
    <t>Capacidade Depósitos / Acumuladores</t>
  </si>
  <si>
    <t>#</t>
  </si>
  <si>
    <t>Designação do local ou área de localização das luminárias objeto de intervenção ou substituição</t>
  </si>
  <si>
    <t>Cenário Base / Situação atual</t>
  </si>
  <si>
    <t>Cenário Mais eficiente / Situação futura</t>
  </si>
  <si>
    <t>Redução anual do consumo de energia elétrica (kWh)</t>
  </si>
  <si>
    <t>Potência lâmpada ou luminária (W)</t>
  </si>
  <si>
    <t>Potência balastro (W) (quando existente)</t>
  </si>
  <si>
    <t>Quantidade</t>
  </si>
  <si>
    <t>Consumo anual (kWh)</t>
  </si>
  <si>
    <t>Potência luminária (W)</t>
  </si>
  <si>
    <t>Cenário Base</t>
  </si>
  <si>
    <t>Cenário Mais eficiente</t>
  </si>
  <si>
    <t>[nº]</t>
  </si>
  <si>
    <t>Estas células ficarão escondidas:</t>
  </si>
  <si>
    <t>Descrição resumida da solução técnica</t>
  </si>
  <si>
    <t>N.º de luminárias a instalar</t>
  </si>
  <si>
    <t>Listagem detalhada dos equipamentos a intervencionar ou substituir e dos novos futuros equipamentos, com informação do número de horas anuais de funcionamento (exclusivo para sistemas de iluminação interior e exterior, excepto iluminação pública) - preenchimento obrigatório:</t>
  </si>
  <si>
    <t>Potência de pico do sistema</t>
  </si>
  <si>
    <t>[kWp]</t>
  </si>
  <si>
    <t>15
ou
20
****</t>
  </si>
  <si>
    <r>
      <t xml:space="preserve">Taxa SCE para </t>
    </r>
    <r>
      <rPr>
        <b/>
        <sz val="11"/>
        <color theme="1"/>
        <rFont val="Calibri"/>
        <family val="2"/>
        <scheme val="minor"/>
      </rPr>
      <t>C.E. ex-ante / atualização do C.E. ex-ante</t>
    </r>
  </si>
  <si>
    <r>
      <t xml:space="preserve">Taxa SCE para atualização 
do </t>
    </r>
    <r>
      <rPr>
        <b/>
        <sz val="11"/>
        <color theme="1"/>
        <rFont val="Calibri"/>
        <family val="2"/>
        <scheme val="minor"/>
      </rPr>
      <t>C.E. ex-post</t>
    </r>
  </si>
  <si>
    <t>Biomassa</t>
  </si>
  <si>
    <t xml:space="preserve">Obs:   Caso surja a informação 'ERRO' em alguma Forma de Energia, esta situação é representativa do preenchimento incorreto das economias de energia nas medidas, que se relevaram superiores ao respetivo consumo de energia no cenário de referência. Considere por favor as  seguintes notas adicionais: </t>
  </si>
  <si>
    <t>Custos-padrão máximos por tecnologia e tempos de vida útil definidos pela DGEG</t>
  </si>
  <si>
    <t>6. Medidas a) iv) Sistemas de gestão</t>
  </si>
  <si>
    <t>Código Universal da Candidatura (atribuído pelo Balcão 2020 após submissão);</t>
  </si>
  <si>
    <r>
      <rPr>
        <b/>
        <sz val="9"/>
        <color theme="1"/>
        <rFont val="Calibri"/>
        <family val="2"/>
        <scheme val="minor"/>
      </rPr>
      <t xml:space="preserve">4 </t>
    </r>
    <r>
      <rPr>
        <sz val="9"/>
        <color theme="1"/>
        <rFont val="Calibri"/>
        <family val="2"/>
        <scheme val="minor"/>
      </rPr>
      <t>- Apoio à eficiência energética, à gestão inteligente da energia e à utilização das energias renováveis nas infraestruturas públicas da Administração Local</t>
    </r>
    <r>
      <rPr>
        <b/>
        <sz val="9"/>
        <color theme="1"/>
        <rFont val="Calibri"/>
        <family val="2"/>
        <scheme val="minor"/>
      </rPr>
      <t/>
    </r>
  </si>
  <si>
    <t>Data de conclusão da Operação:</t>
  </si>
  <si>
    <t>Forma de apoio:</t>
  </si>
  <si>
    <r>
      <t>Total Energia Primária (kWh</t>
    </r>
    <r>
      <rPr>
        <b/>
        <vertAlign val="subscript"/>
        <sz val="11"/>
        <color theme="1"/>
        <rFont val="Calibri"/>
        <family val="2"/>
        <scheme val="minor"/>
      </rPr>
      <t>EP</t>
    </r>
    <r>
      <rPr>
        <sz val="11"/>
        <color theme="1"/>
        <rFont val="Calibri"/>
        <family val="2"/>
        <scheme val="minor"/>
      </rPr>
      <t>)</t>
    </r>
  </si>
  <si>
    <t>Consumos Estimados Anuais (kWh):</t>
  </si>
  <si>
    <r>
      <rPr>
        <b/>
        <sz val="9"/>
        <color theme="1"/>
        <rFont val="Calibri"/>
        <family val="2"/>
        <scheme val="minor"/>
      </rPr>
      <t>3</t>
    </r>
    <r>
      <rPr>
        <sz val="9"/>
        <color theme="1"/>
        <rFont val="Calibri"/>
        <family val="2"/>
        <scheme val="minor"/>
      </rPr>
      <t xml:space="preserve"> - Apoiar a transição para uma economia com baixas emissões de carbono em todos os setores</t>
    </r>
  </si>
  <si>
    <t>Tipologia de intervenção:</t>
  </si>
  <si>
    <t>3. Eficiência energética nas infraestruturas públicas</t>
  </si>
  <si>
    <r>
      <rPr>
        <b/>
        <sz val="9"/>
        <color theme="1"/>
        <rFont val="Calibri"/>
        <family val="2"/>
        <scheme val="minor"/>
      </rPr>
      <t>3.</t>
    </r>
    <r>
      <rPr>
        <sz val="9"/>
        <color theme="1"/>
        <rFont val="Calibri"/>
        <family val="2"/>
        <scheme val="minor"/>
      </rPr>
      <t xml:space="preserve"> Eficiência energética nas infraestruturas públicas</t>
    </r>
  </si>
  <si>
    <t>I - Apoiar a transição para uma economia com baixas emissões de carbono em todos os setores</t>
  </si>
  <si>
    <t>4.3. Apoio à eficiência energética, à gestão inteligente da energia e à utilização das energias renováveis nas infraestruturas públicas, nomeadamente nos edifícios públicos e no setor da habitação.</t>
  </si>
  <si>
    <t>Tipologia de Intervenção</t>
  </si>
  <si>
    <t>4 - Apoio à eficiência energética, à gestão inteligente da energia e à utilização das energias renováveis nas infraestruturas públicas da Administração Local</t>
  </si>
  <si>
    <t>Designação</t>
  </si>
  <si>
    <t>kWp</t>
  </si>
  <si>
    <t>Classificação Final ou Mérito da Operação (preenchimento automático).</t>
  </si>
  <si>
    <t>Taxas máximas de financiamento das despesas elegíveis</t>
  </si>
  <si>
    <t>POR Norte</t>
  </si>
  <si>
    <t>POR Centro</t>
  </si>
  <si>
    <t>POR Alentejo</t>
  </si>
  <si>
    <t>POR Lisboa</t>
  </si>
  <si>
    <t>POR Algarve</t>
  </si>
  <si>
    <t>Quadro Valor de Apoio a atribuir:</t>
  </si>
  <si>
    <t>POR</t>
  </si>
  <si>
    <t>Taxa máxima do Aviso</t>
  </si>
  <si>
    <t>Limite de apoio por projeto (se aplicável no Aviso)</t>
  </si>
  <si>
    <r>
      <t xml:space="preserve">Limite de dotação financeira
</t>
    </r>
    <r>
      <rPr>
        <sz val="10"/>
        <color theme="1"/>
        <rFont val="Calibri"/>
        <family val="2"/>
        <scheme val="minor"/>
      </rPr>
      <t>(Aplicar a taxa máxima de financiamento por POR, limitado ao valor previsto no Pacto para o Desenvolvimento e Coesão Territorial (PDCT) da respetiva Entidade Intermunicipal)</t>
    </r>
  </si>
  <si>
    <t>Informação a ser preenchida em baixo nas células das linhas 27 a 35, conforme aplicável.</t>
  </si>
  <si>
    <t>Informação a ser preenchida em baixo nas células das linhas 26 a 34, conforme aplicável.</t>
  </si>
  <si>
    <t>Despesa Elegível corrigida
(com IVA)</t>
  </si>
  <si>
    <r>
      <t xml:space="preserve">Despesa Não Elegível sem IVA </t>
    </r>
    <r>
      <rPr>
        <b/>
        <u/>
        <sz val="8"/>
        <color theme="1"/>
        <rFont val="Calibri"/>
        <family val="2"/>
        <scheme val="minor"/>
      </rPr>
      <t>(campo destinado à Autoridade Gestão do PO)</t>
    </r>
  </si>
  <si>
    <t>Despesa Elegível Não Comparticipada com IVA 
(custos-padrão)</t>
  </si>
  <si>
    <t>Investimento Total [Medidas a).iii) Iluminação]</t>
  </si>
  <si>
    <t>Despesa Total Elegível [Medidas a).iii) Iluminação]</t>
  </si>
  <si>
    <t>Despesa Total Não Elegível [Outras Despesas da Operação]</t>
  </si>
  <si>
    <t>Despesa Total Não Elegível [Medidas b).ii)]</t>
  </si>
  <si>
    <t>Despesa Total Não Elegível [Medidas b).i)]</t>
  </si>
  <si>
    <t>Despesa Total Não Elegível [Medidas a).iv)]</t>
  </si>
  <si>
    <t>Despesa Total Não Elegível [Medidas a).iii) Iluminação]</t>
  </si>
  <si>
    <t>Despesa Total Não Elegível [Medidas a).ii)]</t>
  </si>
  <si>
    <t>Despesa Total Não Elegível [Medidas a).i)]</t>
  </si>
  <si>
    <t>Auxiliar</t>
  </si>
  <si>
    <t>Investimento Total [Medidas d)]</t>
  </si>
  <si>
    <t>Despesa Total Elegível [Medidas d)]</t>
  </si>
  <si>
    <t>Despesa Elegível Não Comparticipada [Medidas d)]</t>
  </si>
  <si>
    <t>Despesa Total Não Elegível [Medidas d)]</t>
  </si>
  <si>
    <r>
      <t xml:space="preserve">Majoração (de 5%) prevista no Aviso
</t>
    </r>
    <r>
      <rPr>
        <sz val="11"/>
        <color theme="1"/>
        <rFont val="Calibri"/>
        <family val="2"/>
        <scheme val="minor"/>
      </rPr>
      <t>Trata-se de uma "intervenção integrada"?*</t>
    </r>
  </si>
  <si>
    <r>
      <t xml:space="preserve">Majoração (de 20%) prevista no Aviso
</t>
    </r>
    <r>
      <rPr>
        <sz val="11"/>
        <color theme="1"/>
        <rFont val="Calibri"/>
        <family val="2"/>
        <scheme val="minor"/>
      </rPr>
      <t>Aplicável a edifícios com mais de 40 anos, classificados ou em vias de classificação como de interesse nacional, de interesse público ou de interesse municipal, nos termos da legislação nacional (independentemente da classe de desempenho energético garantida com a realização do investimento).</t>
    </r>
  </si>
  <si>
    <r>
      <t xml:space="preserve">Majoração (de 5%) prevista no Aviso
</t>
    </r>
    <r>
      <rPr>
        <sz val="11"/>
        <color theme="1"/>
        <rFont val="Calibri"/>
        <family val="2"/>
        <scheme val="minor"/>
      </rPr>
      <t>Aplicável caso a realização do investimento garanta o alcance de uma classe de desempenho energético "C".</t>
    </r>
  </si>
  <si>
    <r>
      <t xml:space="preserve">Majoração (de 15%) prevista no Aviso
</t>
    </r>
    <r>
      <rPr>
        <sz val="11"/>
        <color theme="1"/>
        <rFont val="Calibri"/>
        <family val="2"/>
        <scheme val="minor"/>
      </rPr>
      <t>Aplicável caso a realização do investimento garanta o alcance de uma classe de desempenho energético "B" ou "B-".</t>
    </r>
  </si>
  <si>
    <r>
      <t xml:space="preserve">Majoração (de 20%) prevista no Aviso
</t>
    </r>
    <r>
      <rPr>
        <sz val="11"/>
        <color theme="1"/>
        <rFont val="Calibri"/>
        <family val="2"/>
        <scheme val="minor"/>
      </rPr>
      <t>Aplicável caso a realização do investimento garanta o alcance de uma classe de desempenho energético "A" ou "A+".</t>
    </r>
  </si>
  <si>
    <t>Medidas a) iii) Iluminação</t>
  </si>
  <si>
    <t>Medidas a) iv) Sistemas Gestão</t>
  </si>
  <si>
    <t>Medidas d) Auditorias energéticas</t>
  </si>
  <si>
    <t>Redução do consumo de energia primária com a implementação do Projeto:</t>
  </si>
  <si>
    <t>TOTAL da redução do consumo de energia medidas individuais</t>
  </si>
  <si>
    <r>
      <t xml:space="preserve">Resultados - </t>
    </r>
    <r>
      <rPr>
        <b/>
        <sz val="16"/>
        <color theme="1"/>
        <rFont val="Calibri"/>
        <family val="2"/>
        <scheme val="minor"/>
      </rPr>
      <t>Economias de energia e correção dos efeitos cruzados entre medidas</t>
    </r>
  </si>
  <si>
    <r>
      <t xml:space="preserve">No caso de intervenções que impliquem a remoção de </t>
    </r>
    <r>
      <rPr>
        <b/>
        <u/>
        <sz val="10"/>
        <color theme="1"/>
        <rFont val="Calibri"/>
        <family val="2"/>
        <scheme val="minor"/>
      </rPr>
      <t>amianto</t>
    </r>
    <r>
      <rPr>
        <b/>
        <sz val="10"/>
        <color theme="1"/>
        <rFont val="Calibri"/>
        <family val="2"/>
        <scheme val="minor"/>
      </rPr>
      <t xml:space="preserve">: desagregação dos custos </t>
    </r>
    <r>
      <rPr>
        <b/>
        <u/>
        <sz val="10"/>
        <color theme="1"/>
        <rFont val="Calibri"/>
        <family val="2"/>
        <scheme val="minor"/>
      </rPr>
      <t>exclusivamente</t>
    </r>
    <r>
      <rPr>
        <b/>
        <sz val="10"/>
        <color theme="1"/>
        <rFont val="Calibri"/>
        <family val="2"/>
        <scheme val="minor"/>
      </rPr>
      <t xml:space="preserve"> relacionadas com a sua remoção, tratamento e destino final</t>
    </r>
  </si>
  <si>
    <t>Plano de Reembolsos</t>
  </si>
  <si>
    <t>1º a penúltimo reembolso</t>
  </si>
  <si>
    <t>Medidas a) iii) Sistemas Técnicos
(introdução de biomassa pela substituição de produto energético não renovável)</t>
  </si>
  <si>
    <t>Energia Final (kWh)</t>
  </si>
  <si>
    <t>Economias de Energia</t>
  </si>
  <si>
    <t>Apoio reembolsável</t>
  </si>
  <si>
    <t>Apoio não reembolsável</t>
  </si>
  <si>
    <r>
      <t xml:space="preserve">Desagregação dos custos que contribuem para a majoração dos custos padrão em 20% </t>
    </r>
    <r>
      <rPr>
        <b/>
        <u/>
        <sz val="10"/>
        <color theme="1"/>
        <rFont val="Calibri"/>
        <family val="2"/>
        <scheme val="minor"/>
      </rPr>
      <t>(apenas nos casos em que foram incluidas medidas nas alíneas 4 a 6)</t>
    </r>
  </si>
  <si>
    <r>
      <t xml:space="preserve">Medidas identificadas na tabela dos custos-padrão por tecnologia (DGEG), </t>
    </r>
    <r>
      <rPr>
        <b/>
        <u/>
        <sz val="10"/>
        <color theme="1"/>
        <rFont val="Calibri"/>
        <family val="2"/>
        <scheme val="minor"/>
      </rPr>
      <t xml:space="preserve">incluindo outros custos que permitam a majoração dos custos padrão aplicáveis em 20% 
</t>
    </r>
    <r>
      <rPr>
        <b/>
        <sz val="10"/>
        <color theme="1"/>
        <rFont val="Calibri"/>
        <family val="2"/>
        <scheme val="minor"/>
      </rPr>
      <t>(ATENÇÃO que a desagregação das várias ações associadas às Medidas N.º 4, 5 e 6 desta folha, deve ser efetuada a partir da célula D27).</t>
    </r>
  </si>
  <si>
    <r>
      <t xml:space="preserve">Medidas </t>
    </r>
    <r>
      <rPr>
        <b/>
        <u/>
        <sz val="10"/>
        <color theme="1"/>
        <rFont val="Calibri"/>
        <family val="2"/>
        <scheme val="minor"/>
      </rPr>
      <t>não identificadas</t>
    </r>
    <r>
      <rPr>
        <b/>
        <sz val="10"/>
        <color theme="1"/>
        <rFont val="Calibri"/>
        <family val="2"/>
        <scheme val="minor"/>
      </rPr>
      <t xml:space="preserve"> na tabela dos custos-padrão por tecnologia (DGEG)</t>
    </r>
  </si>
  <si>
    <r>
      <t>Outras Despesas necessárias
(</t>
    </r>
    <r>
      <rPr>
        <b/>
        <u/>
        <sz val="10"/>
        <color theme="1"/>
        <rFont val="Calibri"/>
        <family val="2"/>
        <scheme val="minor"/>
      </rPr>
      <t>Exclusivo Despesas com Publicidade e Divulgação</t>
    </r>
    <r>
      <rPr>
        <b/>
        <sz val="10"/>
        <color theme="1"/>
        <rFont val="Calibri"/>
        <family val="2"/>
        <scheme val="minor"/>
      </rPr>
      <t>)</t>
    </r>
  </si>
  <si>
    <t>R.1. Economias de Energia e Elegibilidade do Projeto</t>
  </si>
  <si>
    <t>R.2.Apoio reembolsável e Elegibilidade do projeto</t>
  </si>
  <si>
    <t>R.3.Apoio não reembolsável e Elegibilidade do projeto</t>
  </si>
  <si>
    <t>AP.1. Valores-Padrão</t>
  </si>
  <si>
    <t>O presente instrumento de trabalho é composto por 10 folhas para preenchimento do beneficiário:</t>
  </si>
  <si>
    <t>e por 4 folhas de resultados, igualmente com a necessidade de preenchimento pelo beneficiário de células específicas:</t>
  </si>
  <si>
    <t>Preenchimento pelo beneficiário dos ajustes nas economias de energia para eliminação das economias cruzadas entre medidas.</t>
  </si>
  <si>
    <t>Ajustes na redução do consumo de energia final para eliminação das economias cruzadas entre medidas:</t>
  </si>
  <si>
    <t>Apresentação dos resultados obtidos ao nível das economias de energia, após o preenchimento das Folhas 1. a 8 (preenchimento automático)</t>
  </si>
  <si>
    <t>Apresentação de tabela resumo das Despesas Totais, Elegíveis, Elegíveis Não Comparticipadas e Não Elegíveis, em medidas de eficiência energética, utilização de energias renováveis e auditorias (preenchimento automático);</t>
  </si>
  <si>
    <t>e adicionalmente por 2 folhas de apoio (sem qualquer campo para preenchimento e edição):</t>
  </si>
  <si>
    <t>R.5. Indicadores</t>
  </si>
  <si>
    <t>AP.2. Fatores de Conversão</t>
  </si>
  <si>
    <t>O beneficiário deverá preencher alguns campos de observações adicionais.</t>
  </si>
  <si>
    <t>Para efeitos de aplicação de custos-padrão de tecnologias e superficies (quando aplicável), bem como do tempo de vida útil dos equipamentos, são considerados os valores identificados nesta folha;</t>
  </si>
  <si>
    <t>Para as soluções técnicas não identificadas nesta folha, devem assumir-se os tempos de vida útil das soluções técnicas equiparadas.</t>
  </si>
  <si>
    <t>- A folha 1 (nesta consta a escolha da natureza do financiamento a adotar para a operação (subvenção Reembolsável ou subvenção Não Reembolsável)).</t>
  </si>
  <si>
    <r>
      <t xml:space="preserve">Caso se verifique a ocorrência de economias de energia cruzadas entre medidas, é de preenchimento </t>
    </r>
    <r>
      <rPr>
        <b/>
        <u/>
        <sz val="10"/>
        <color rgb="FF0070C0"/>
        <rFont val="Arial"/>
        <family val="2"/>
      </rPr>
      <t>obrigatório</t>
    </r>
    <r>
      <rPr>
        <b/>
        <sz val="10"/>
        <color rgb="FF0070C0"/>
        <rFont val="Arial"/>
        <family val="2"/>
      </rPr>
      <t>:</t>
    </r>
  </si>
  <si>
    <t>- A folha R.1. Economias de Energia</t>
  </si>
  <si>
    <t>Folha R.1. Economias de Energia</t>
  </si>
  <si>
    <t>Folhas R.2. e R.3. Apoio Reembolsável e Não Reembolsável</t>
  </si>
  <si>
    <t>Para efeitos de conversão de unidades de energia para "tep" e "kgCO2", a utilizar nas folhas 2. a 8., são considerados os fatores de conversão identificados nesta folha.</t>
  </si>
  <si>
    <t>Análise da validade e elegibilidade do projeto em função das economias de energia alcançadas com o Projeto (informação automática).</t>
  </si>
  <si>
    <r>
      <t xml:space="preserve">Despesa relativa à Certificação do edificio para atualização de CE </t>
    </r>
    <r>
      <rPr>
        <b/>
        <sz val="11"/>
        <color theme="1"/>
        <rFont val="Calibri"/>
        <family val="2"/>
        <scheme val="minor"/>
      </rPr>
      <t>para submissão da candidatura</t>
    </r>
  </si>
  <si>
    <r>
      <t xml:space="preserve">Despesa relativa à Certificação do edificio para atualização de CE </t>
    </r>
    <r>
      <rPr>
        <b/>
        <sz val="11"/>
        <color theme="1"/>
        <rFont val="Calibri"/>
        <family val="2"/>
        <scheme val="minor"/>
      </rPr>
      <t>após implementação da operação</t>
    </r>
  </si>
  <si>
    <t>Tipologia de Despesas Elegíveis</t>
  </si>
  <si>
    <t>Realização de estudos, planos, projetos, atividades preparatórias e assessorias diretamente ligados à operação, incluindo a elaboração da Análise Custo-Benefício, quando aplicável</t>
  </si>
  <si>
    <t>Trabalhos de construção civil e outros trabalhos de engenharia</t>
  </si>
  <si>
    <t xml:space="preserve">Aquisição de equipamentos, sistemas de monitorização, informação, tecnológicos, material e software  </t>
  </si>
  <si>
    <t xml:space="preserve">Fiscalização, coordenação de segurança e assistência técnica  </t>
  </si>
  <si>
    <t xml:space="preserve">Ações de informação, de divulgação, de sensibilização e de publicidade que se revelem necessárias para a prossecução dos objetivos da operação </t>
  </si>
  <si>
    <r>
      <t xml:space="preserve">Outras Despesas necessárias </t>
    </r>
    <r>
      <rPr>
        <b/>
        <u/>
        <sz val="10"/>
        <color theme="1"/>
        <rFont val="Calibri"/>
        <family val="2"/>
        <scheme val="minor"/>
      </rPr>
      <t>somente à execução das medidas previstas na operação (com exceção das medidas a) i), a) ii) e b) ii))</t>
    </r>
    <r>
      <rPr>
        <b/>
        <sz val="10"/>
        <color theme="1"/>
        <rFont val="Calibri"/>
        <family val="2"/>
        <scheme val="minor"/>
      </rPr>
      <t xml:space="preserve">
(</t>
    </r>
    <r>
      <rPr>
        <b/>
        <u/>
        <sz val="10"/>
        <color theme="1"/>
        <rFont val="Calibri"/>
        <family val="2"/>
        <scheme val="minor"/>
      </rPr>
      <t>Exclusivo Fiscalização das Medidas</t>
    </r>
    <r>
      <rPr>
        <b/>
        <sz val="10"/>
        <color theme="1"/>
        <rFont val="Calibri"/>
        <family val="2"/>
        <scheme val="minor"/>
      </rPr>
      <t>)</t>
    </r>
  </si>
  <si>
    <r>
      <rPr>
        <b/>
        <sz val="11"/>
        <color theme="1"/>
        <rFont val="Calibri"/>
        <family val="2"/>
        <scheme val="minor"/>
      </rPr>
      <t xml:space="preserve">Classe Energética Final </t>
    </r>
    <r>
      <rPr>
        <sz val="11"/>
        <color theme="1"/>
        <rFont val="Calibri"/>
        <family val="2"/>
        <scheme val="minor"/>
      </rPr>
      <t>após a implementação das medidas de melhoria identificadas:</t>
    </r>
  </si>
  <si>
    <t>Indicadores de realização e resultados associados à operação (preenchimento automático);</t>
  </si>
  <si>
    <t>Subtotal (W)</t>
  </si>
  <si>
    <t>Subtotal</t>
  </si>
  <si>
    <t>Horas funcionamento anuais</t>
  </si>
  <si>
    <t>O.04.03.04.C</t>
  </si>
  <si>
    <t>Consumo de energia primária nos edifícios após a intervenção</t>
  </si>
  <si>
    <t>Redução anual do consumo de energia primária nos edifícios</t>
  </si>
  <si>
    <t>Consumo de energia primária nos edifícios antes da intervenção</t>
  </si>
  <si>
    <t>Aumento do desempenho energético dos edifícios pela implementação de medidas de eficiência energética sem fontes renováveis</t>
  </si>
  <si>
    <t>Mérito da Operação</t>
  </si>
  <si>
    <t>Nota importante: Caso se preencha informação nas linhas 21 e 22 (situação exclusiva para medidas de biomassa), o valor de biomassa (kWh) a ser preenchido na redução do consumo esperado com a aplicação da medida deverá ser precedido de sinal negativo (ou seja, verificar-se-á uma introdução de biomassa e não uma redução).</t>
  </si>
  <si>
    <t>- Verifique por favor toda a informação preenchida nos separadores '1. Identificação Ben. Oper.' ao '8. Medidas b) ii)'. Considere  a obrigatoriedade do preenchimento do ajuste na redução do consumo de energia final elminação do impacto das economias cruzadas com a implementação de outras medidas.
- Caso exista alguma medida de substituição de forma de energia não renovável por biomassa renovável, no local indicado no separador '4. Medidas a) iii) Sistemas', a redução do consumo expectável de biomassa deverá ser preenchido com sinal negativo (por via da sua introdução no consumo ).</t>
  </si>
  <si>
    <t>Total Energia no Cenário Inicial
(para efeitos comparativos)</t>
  </si>
  <si>
    <t>R.04.03.04.P</t>
  </si>
  <si>
    <t>Taxa máxima de financiamento para  Medidas d)</t>
  </si>
  <si>
    <t>TOTAL da redução do consumo de energia com a implementação da totalidade das medidas, eliminando o efeito das economias cruzadas</t>
  </si>
  <si>
    <t>Seleção da forma de apoio (apoio reembolsável ou não reembolsável);</t>
  </si>
  <si>
    <t>(Nota: esta tabela resumo considera os valores do IVA, quando preenchidos e aplicáveis)</t>
  </si>
  <si>
    <t>Outras Despesas necessárias somente à execução das medidas ou da operação, preenchidas no separador "10. Outras Despesas art. 7º"</t>
  </si>
  <si>
    <r>
      <t xml:space="preserve">Outras Despesas necessárias </t>
    </r>
    <r>
      <rPr>
        <u/>
        <sz val="11"/>
        <rFont val="Calibri"/>
        <family val="2"/>
        <scheme val="minor"/>
      </rPr>
      <t>somente à execução das medidas previstas na operação (com exceção das medidas a) i), a) ii) e b) ii))</t>
    </r>
    <r>
      <rPr>
        <sz val="11"/>
        <rFont val="Calibri"/>
        <family val="2"/>
        <scheme val="minor"/>
      </rPr>
      <t>, elegíveis no âmbito do art.º 7.º do RE SEUR: actividades preparatórias, assessorias, licenciamentos, fiscalização/acompanhamento da obra, bem como ações de informação, de divulgação, de sensibilização e de publicidade que se revelem necessárias para a prossecução dos objetivos da operação.</t>
    </r>
  </si>
  <si>
    <t>Investimento Total Elegível 
(I.T.E)</t>
  </si>
  <si>
    <t>Taxa máxima de financiamento (exceto Medidas d))</t>
  </si>
  <si>
    <t>R.4. Mérito da Operação</t>
  </si>
  <si>
    <t>(atribuído pelo Balcão 2020 após submissão)</t>
  </si>
  <si>
    <t>Total Energia no Cenário Final
(para efeitos comparativos)</t>
  </si>
  <si>
    <r>
      <rPr>
        <b/>
        <u/>
        <sz val="10"/>
        <color theme="1"/>
        <rFont val="Calibri"/>
        <family val="2"/>
        <scheme val="minor"/>
      </rPr>
      <t>Exclusivo</t>
    </r>
    <r>
      <rPr>
        <b/>
        <sz val="10"/>
        <color theme="1"/>
        <rFont val="Calibri"/>
        <family val="2"/>
        <scheme val="minor"/>
      </rPr>
      <t xml:space="preserve"> para medidas de energia renovável (substituição de fonte não renovável por </t>
    </r>
    <r>
      <rPr>
        <b/>
        <u/>
        <sz val="10"/>
        <color theme="1"/>
        <rFont val="Calibri"/>
        <family val="2"/>
        <scheme val="minor"/>
      </rPr>
      <t>biomassa</t>
    </r>
    <r>
      <rPr>
        <b/>
        <sz val="10"/>
        <color theme="1"/>
        <rFont val="Calibri"/>
        <family val="2"/>
        <scheme val="minor"/>
      </rPr>
      <t>)</t>
    </r>
  </si>
  <si>
    <t>esconder esta linha no final</t>
  </si>
  <si>
    <r>
      <t xml:space="preserve">Outras Despesas necessárias </t>
    </r>
    <r>
      <rPr>
        <b/>
        <u/>
        <sz val="10"/>
        <color theme="1"/>
        <rFont val="Calibri"/>
        <family val="2"/>
        <scheme val="minor"/>
      </rPr>
      <t>somente à execução das medidas previstas na operação (com exceção das medidas a) i), a) ii) e b) ii))</t>
    </r>
    <r>
      <rPr>
        <b/>
        <sz val="10"/>
        <color theme="1"/>
        <rFont val="Calibri"/>
        <family val="2"/>
        <scheme val="minor"/>
      </rPr>
      <t xml:space="preserve">
(</t>
    </r>
    <r>
      <rPr>
        <b/>
        <u/>
        <sz val="10"/>
        <color theme="1"/>
        <rFont val="Calibri"/>
        <family val="2"/>
        <scheme val="minor"/>
      </rPr>
      <t>Exclusivo Outras despesas de construção civil ou instalação de estaleiro não enquadráveis no próprio separador da Medida</t>
    </r>
    <r>
      <rPr>
        <b/>
        <sz val="10"/>
        <color theme="1"/>
        <rFont val="Calibri"/>
        <family val="2"/>
        <scheme val="minor"/>
      </rPr>
      <t>)</t>
    </r>
  </si>
  <si>
    <t>Na situação de eliminação ou anulação das economias cruzadas entre medidas, o ajuste na respetiva forma de energia (kWh) deverá ser precedido de sinal negativo, com vista a se reduzir o impacto da redução do consumo de energia final.</t>
  </si>
  <si>
    <r>
      <t>Total Energia Primária (kWh</t>
    </r>
    <r>
      <rPr>
        <b/>
        <vertAlign val="subscript"/>
        <sz val="11"/>
        <color theme="0"/>
        <rFont val="Calibri"/>
        <family val="2"/>
        <scheme val="minor"/>
      </rPr>
      <t>EP</t>
    </r>
    <r>
      <rPr>
        <b/>
        <sz val="11"/>
        <color theme="0"/>
        <rFont val="Calibri"/>
        <family val="2"/>
        <scheme val="minor"/>
      </rPr>
      <t>/ano)</t>
    </r>
  </si>
  <si>
    <r>
      <t xml:space="preserve">Outras Despesas necessárias </t>
    </r>
    <r>
      <rPr>
        <b/>
        <u/>
        <sz val="10"/>
        <color theme="1"/>
        <rFont val="Calibri"/>
        <family val="2"/>
        <scheme val="minor"/>
      </rPr>
      <t>somente à execução das medidas previstas na operação (com exceção das medidas a) i), a) ii) e b) ii))</t>
    </r>
    <r>
      <rPr>
        <b/>
        <sz val="10"/>
        <color theme="1"/>
        <rFont val="Calibri"/>
        <family val="2"/>
        <scheme val="minor"/>
      </rPr>
      <t xml:space="preserve">
(</t>
    </r>
    <r>
      <rPr>
        <b/>
        <u/>
        <sz val="10"/>
        <color theme="1"/>
        <rFont val="Calibri"/>
        <family val="2"/>
        <scheme val="minor"/>
      </rPr>
      <t>Exclusivo Projetos de Execução ou outros estudos não enquadráveis no separador "9. Medidas d)</t>
    </r>
    <r>
      <rPr>
        <b/>
        <sz val="10"/>
        <color theme="1"/>
        <rFont val="Calibri"/>
        <family val="2"/>
        <scheme val="minor"/>
      </rPr>
      <t>)</t>
    </r>
  </si>
  <si>
    <t>Informações visíveis e automaticamente preenchidas 
nas células das linhas 27 a 35.</t>
  </si>
  <si>
    <t>Informações visíveis e automaticamente preenchidas 
nas células das linhas 26 a 34.</t>
  </si>
  <si>
    <t>Investimento Total [Medidas a).iii) Sistemas]</t>
  </si>
  <si>
    <t>Despesa Total Elegível [Medidas a).iii) Sistemas]</t>
  </si>
  <si>
    <t>Despesa Total Não Elegível [Medidas a).iii) Sistemas]</t>
  </si>
  <si>
    <t>A considerar (se aplicável) a Tipologia de Despesa</t>
  </si>
  <si>
    <t>Validação da redução do consumo de energia final (kWh):</t>
  </si>
  <si>
    <t>Atenção: As Medidas de Melhoria deverão constar obrigatoriamente no Certificado Energético. Na situação de um número inferior ou igual a 5 (cinco) Medidas de Melhorias, estas devem obrigatoriamente constar no Certificado Energético (e fundamentadas no Relatório de Auditoria Energética). Caso se exceda no Certificado Energético o limite de Medidas de Melhoria preenchidas (nesta situação deverão referidas as medidas adicionais no campo "Notas e Observações" do Certificado Energético), sendo obrigatória a apresentação e fundamentação das medidas no Relatório de Auditoria Energética que o acompanha (nota: o relatório deverá ser igual ao que se encontra introduzido no portal do SCE).</t>
  </si>
  <si>
    <r>
      <t xml:space="preserve">Atenção: É da responsabilidade do beneficiário e </t>
    </r>
    <r>
      <rPr>
        <b/>
        <u/>
        <sz val="11"/>
        <color theme="8"/>
        <rFont val="Calibri"/>
        <family val="2"/>
        <scheme val="minor"/>
      </rPr>
      <t>obrigatória</t>
    </r>
    <r>
      <rPr>
        <b/>
        <sz val="11"/>
        <color theme="8"/>
        <rFont val="Calibri"/>
        <family val="2"/>
        <scheme val="minor"/>
      </rPr>
      <t xml:space="preserve"> a introdução da informação para o ajuste em virtude da potencial ocorrência de economias cruzadas entre medidas (células a amarelo, quando aplicável).</t>
    </r>
  </si>
  <si>
    <t>Despesa Total Elegível corrigida [Medida b).ii)]</t>
  </si>
  <si>
    <t>5. Medidas a) iii) Iluminação interior</t>
  </si>
  <si>
    <t>9. Medidas d) Auditorias</t>
  </si>
  <si>
    <t>Envolvente Opaca</t>
  </si>
  <si>
    <t>Envolvente Envidraçada</t>
  </si>
  <si>
    <r>
      <t xml:space="preserve">* Os custos unitários máximos apresentados são </t>
    </r>
    <r>
      <rPr>
        <u/>
        <sz val="8"/>
        <color theme="1"/>
        <rFont val="Calibri"/>
        <family val="2"/>
        <scheme val="minor"/>
      </rPr>
      <t>sem IVA</t>
    </r>
    <r>
      <rPr>
        <sz val="8"/>
        <color theme="1"/>
        <rFont val="Calibri"/>
        <family val="2"/>
        <scheme val="minor"/>
      </rPr>
      <t xml:space="preserve">.
** Os valores do custo unitário máximo aplicável podem ser acrescidos em 20% aos respetivos valores, caso se verifiquem a apresentação de despesas relacionadas com remoção, transporte e entrega para tratamento adequado dos resíduos dos elementos existentes, andaimes ou outros meios de elevação, fiscalização e segurança, estaleiro de obras e quaisquer outras taxas necessárias à implementação da operação. Os custos relacionados com a remoção do amianto não são contabilizados para efeito de custo padrão, sendo o valor considerado totalmente elegível.
*** No custo-padrão das auditorias energéticas não se incluem os custos relativos à taxa de emissão do Certificado Energético, conforme aplicável.
**** Às referidas soluções técnicas, deverão ser aplicados os tempos de vida útil definidos nos anteriores Avisos EFICIÊNCIA ENERGÉTICA NAS INFRASESTRUTURAS PÚBLICAS DA ADMINISTRAÇÃO LOCAL, com vista a manter-se a mesma métrica de avaliação. </t>
    </r>
  </si>
  <si>
    <t>Total FEDER a atribuir</t>
  </si>
  <si>
    <t>Taxas máximas Medidas d)</t>
  </si>
  <si>
    <t>d) Auditorias, diagnósticos e outros trabalhos necessários à realização de investimentos, bem como a avaliação «ex-post» independente que permita a avaliação e o acompanhamento do desempenho e da eficiência energética do investimento.</t>
  </si>
  <si>
    <t>b).ii) Instalação de sistemas de produção de energia elétrica para autoconsumo a partir de fontes de energia renovável.</t>
  </si>
  <si>
    <t>b).i) Instalação de painéis solares térmicos para produção de água quente sanitária e climatização.</t>
  </si>
  <si>
    <t>iv) Instalação de sistemas e equipamentos que permitam a gestão de consumos de energia, por forma a contabilizar e gerir os consumos de energia, gerando assim economias e possibilitando a sua transferência entre períodos tarifários.</t>
  </si>
  <si>
    <t>iii) Iluminação interior.</t>
  </si>
  <si>
    <t>iii) Intervenções nos sistemas técnicos instalados, através da substituição dos sistemas existentes por sistemas de elevada eficiência, ou através de intervenções nos sistemas existentes que visem aumentar a sua eficiência energética, nomeadamente integração de água quente solar, incorporação de microgeração, sistemas de iluminação, aquecimento, ventilação e ar condicionado (AVAC).</t>
  </si>
  <si>
    <t>ii) Intervenções na envolvente envidraçada dos edifícios, nomeadamente através da substituição de caixilharia com vidro simples, e caixilharia com vidro duplo sem corte térmico, por caixilharia com vidro duplo e corte térmico, ou solução equivalente em termos de desempenho energético, e respetivos dispositivos de sombreamento.</t>
  </si>
  <si>
    <t>i) Intervenções na envolvente opaca dos edifícios, com o objetivo de proceder à instalação de isolamento térmico em paredes, pavimentos, coberturas e caixas de estore.</t>
  </si>
  <si>
    <t>Produção E. Elétrica</t>
  </si>
  <si>
    <t>Designação do edifício onde serão substituídas as luminárias</t>
  </si>
  <si>
    <r>
      <t>Potência instalada</t>
    </r>
    <r>
      <rPr>
        <sz val="9"/>
        <color theme="1"/>
        <rFont val="Calibri"/>
        <family val="2"/>
        <scheme val="minor"/>
      </rPr>
      <t xml:space="preserve"> em iluminação (interior)</t>
    </r>
  </si>
  <si>
    <r>
      <t>Potência a instalar</t>
    </r>
    <r>
      <rPr>
        <sz val="9"/>
        <color theme="1"/>
        <rFont val="Calibri"/>
        <family val="2"/>
        <scheme val="minor"/>
      </rPr>
      <t xml:space="preserve"> em iluminação (interior)</t>
    </r>
  </si>
  <si>
    <t>Aumento do desempenho energético dos edifícios pela introdução de fontes renováveis (solar térmico)</t>
  </si>
  <si>
    <t>Aumento do desempenho energético dos edifícios pela introdução de fontes renováveis (biomassa)</t>
  </si>
  <si>
    <t>Aumento do desempenho energético dos edifícios pela introdução de fontes renováveis (produção energia elétrica para autoconsumo)</t>
  </si>
  <si>
    <r>
      <rPr>
        <b/>
        <sz val="10"/>
        <rFont val="Arial"/>
        <family val="2"/>
      </rPr>
      <t xml:space="preserve">Ferramenta auxiliar de cálculo do investimento elegível, poupanças líquidas e período de reembolso da subvenção reembolsável
</t>
    </r>
    <r>
      <rPr>
        <b/>
        <sz val="10"/>
        <color rgb="FF0070C0"/>
        <rFont val="Arial"/>
        <family val="2"/>
      </rPr>
      <t>Simulador de cálculo da subvenção reembolsável / não reembolsável</t>
    </r>
    <r>
      <rPr>
        <b/>
        <sz val="10"/>
        <rFont val="Arial"/>
        <family val="2"/>
      </rPr>
      <t xml:space="preserve">
 </t>
    </r>
    <r>
      <rPr>
        <b/>
        <u/>
        <sz val="10"/>
        <rFont val="Arial"/>
        <family val="2"/>
      </rPr>
      <t xml:space="preserve">Ajuda ao Preenchimento
</t>
    </r>
    <r>
      <rPr>
        <sz val="10"/>
        <color rgb="FF7030A0"/>
        <rFont val="Arial"/>
        <family val="2"/>
      </rPr>
      <t>(2ª versão 10-2019)</t>
    </r>
  </si>
  <si>
    <t>Consumo de energia final nos edifícios da administração local e/ou IPSS após intervenção</t>
  </si>
  <si>
    <t>kWh/ano</t>
  </si>
  <si>
    <t>Consumo de energia final nos edifícios da administração local e/ou IPSS antes da intervenção</t>
  </si>
  <si>
    <t>Medidas a) i)</t>
  </si>
  <si>
    <t>Apoio</t>
  </si>
  <si>
    <t>Medidas a) ii)</t>
  </si>
  <si>
    <t>A1</t>
  </si>
  <si>
    <t>Medidas a) iii) Sistemas</t>
  </si>
  <si>
    <t>Consumo de Energia Primária
[tep/ano]</t>
  </si>
  <si>
    <t>Redução de Energia primária
[tep/ano]</t>
  </si>
  <si>
    <t>% Redução</t>
  </si>
  <si>
    <t>Medidas a) iv)</t>
  </si>
  <si>
    <t>B1</t>
  </si>
  <si>
    <t>Medidas b) i)</t>
  </si>
  <si>
    <t>Emissões de CO2
[ton/ano]</t>
  </si>
  <si>
    <t>Redução de emissões de CO2
[ton/ano]</t>
  </si>
  <si>
    <t>Medidas b) ii)</t>
  </si>
  <si>
    <t>C1</t>
  </si>
  <si>
    <t>Medidas d)</t>
  </si>
  <si>
    <t>Investimento
[€]</t>
  </si>
  <si>
    <t>Poupança
[tep/ano]</t>
  </si>
  <si>
    <t>€/tep</t>
  </si>
  <si>
    <t>Total Despesas Elegiveis
[medidas a), b), e d)]</t>
  </si>
  <si>
    <t>Outras Despesas Elegiveis 
(caso aplicável)</t>
  </si>
  <si>
    <t>C2</t>
  </si>
  <si>
    <t>Investimento Total Elegivel 
(I.T.E)</t>
  </si>
  <si>
    <t>A operação prevê a instalação de sistemas de produção de energia 
a partir de fontes renováveis?</t>
  </si>
  <si>
    <t>C3</t>
  </si>
  <si>
    <t>TOTAL Investimento Elegível</t>
  </si>
  <si>
    <t>Classe energética final</t>
  </si>
  <si>
    <t>Subida de classes energética</t>
  </si>
  <si>
    <r>
      <t>MP = 0,25</t>
    </r>
    <r>
      <rPr>
        <b/>
        <sz val="8"/>
        <color theme="1"/>
        <rFont val="Calibri"/>
        <family val="2"/>
        <scheme val="minor"/>
      </rPr>
      <t>x</t>
    </r>
    <r>
      <rPr>
        <b/>
        <sz val="11"/>
        <color theme="1"/>
        <rFont val="Calibri"/>
        <family val="2"/>
        <scheme val="minor"/>
      </rPr>
      <t>A1 + 0,20</t>
    </r>
    <r>
      <rPr>
        <b/>
        <sz val="8"/>
        <color theme="1"/>
        <rFont val="Calibri"/>
        <family val="2"/>
        <scheme val="minor"/>
      </rPr>
      <t>x</t>
    </r>
    <r>
      <rPr>
        <b/>
        <sz val="11"/>
        <color theme="1"/>
        <rFont val="Calibri"/>
        <family val="2"/>
        <scheme val="minor"/>
      </rPr>
      <t>B1 + 0,30</t>
    </r>
    <r>
      <rPr>
        <b/>
        <sz val="8"/>
        <color theme="1"/>
        <rFont val="Calibri"/>
        <family val="2"/>
        <scheme val="minor"/>
      </rPr>
      <t>x</t>
    </r>
    <r>
      <rPr>
        <b/>
        <sz val="11"/>
        <color theme="1"/>
        <rFont val="Calibri"/>
        <family val="2"/>
        <scheme val="minor"/>
      </rPr>
      <t>C1 + 0,05</t>
    </r>
    <r>
      <rPr>
        <b/>
        <sz val="8"/>
        <color theme="1"/>
        <rFont val="Calibri"/>
        <family val="2"/>
        <scheme val="minor"/>
      </rPr>
      <t>x</t>
    </r>
    <r>
      <rPr>
        <b/>
        <sz val="11"/>
        <color theme="1"/>
        <rFont val="Calibri"/>
        <family val="2"/>
        <scheme val="minor"/>
      </rPr>
      <t>C2 + 0,20</t>
    </r>
    <r>
      <rPr>
        <b/>
        <sz val="8"/>
        <color theme="1"/>
        <rFont val="Calibri"/>
        <family val="2"/>
        <scheme val="minor"/>
      </rPr>
      <t>x</t>
    </r>
    <r>
      <rPr>
        <b/>
        <sz val="11"/>
        <color theme="1"/>
        <rFont val="Calibri"/>
        <family val="2"/>
        <scheme val="minor"/>
      </rPr>
      <t>C3</t>
    </r>
  </si>
  <si>
    <t>Critérios de seleção / Valorização</t>
  </si>
  <si>
    <t>Mérito do projeto</t>
  </si>
  <si>
    <t>Mp</t>
  </si>
  <si>
    <r>
      <t xml:space="preserve">Contributo para os objetivos específicos e para as metas fixadas nos indicadores de resultado definidos para a PI no PO
</t>
    </r>
    <r>
      <rPr>
        <sz val="9"/>
        <rFont val="Calibri Light"/>
        <family val="2"/>
      </rPr>
      <t>avaliado através da redução do consumo de energia primária na operação objeto da intervenção (%)</t>
    </r>
  </si>
  <si>
    <t>Referencial de pontuação</t>
  </si>
  <si>
    <t>As ações previstas na operação têm um elevado potencial de redução de energia primária (reduções maiores ou iguais que 40%)</t>
  </si>
  <si>
    <t>As ações previstas na operação têm um médio potencial de redução de energia primária (reduções entre 30% e 40%)</t>
  </si>
  <si>
    <r>
      <t xml:space="preserve">Contributo para a redução das emissões de CO2 
</t>
    </r>
    <r>
      <rPr>
        <sz val="9"/>
        <rFont val="Calibri Light"/>
        <family val="2"/>
      </rPr>
      <t>(calculado base ton CO2)</t>
    </r>
    <r>
      <rPr>
        <b/>
        <sz val="9"/>
        <rFont val="Calibri Light"/>
        <family val="2"/>
      </rPr>
      <t xml:space="preserve"> </t>
    </r>
    <r>
      <rPr>
        <sz val="9"/>
        <rFont val="Calibri Light"/>
        <family val="2"/>
      </rPr>
      <t>avaliado através da redução de emissões anuais de CO2 associadas ao resultado da intervenção</t>
    </r>
  </si>
  <si>
    <t>Quando  as ações previstas na operação têm um elevado potencial de redução de emissões de CO2 (reduções maiores que 10%)</t>
  </si>
  <si>
    <t>Quando  as ações previstas na operação têm um médio potencial de redução de emissões de CO2 (reduções entre 3% e 10%)</t>
  </si>
  <si>
    <t>Quando  as ações previstas na operação têm um fraco potencial de redução de emissões de CO2 (reduções menores que 3%)</t>
  </si>
  <si>
    <r>
      <t xml:space="preserve">Racionalidade económica das ações previstas na operação 
</t>
    </r>
    <r>
      <rPr>
        <sz val="9"/>
        <rFont val="Calibri Light"/>
        <family val="2"/>
      </rPr>
      <t>avaliada através do rácio entre o investimento (€) e a redução de consumo (tep) decorrente da implementação da operação</t>
    </r>
  </si>
  <si>
    <t>A operação demonstra uma muito elevada racionalidade económica, ou seja o rácio igual ou inferior a 6.000 €/tep evitado</t>
  </si>
  <si>
    <t>A operação demonstra uma média racionalidade económica, ou seja o rácio superior a 6.000 €/tep e inferior a 12.000 €/tep evitado</t>
  </si>
  <si>
    <t>A operação demonstra uma muito reduzida racionalidade económica, ou seja o rácio igual ou superior a 12.000 €/tep evitado</t>
  </si>
  <si>
    <r>
      <rPr>
        <b/>
        <sz val="9"/>
        <rFont val="Calibri Light"/>
        <family val="2"/>
      </rPr>
      <t>Instalação de sistemas de produção de energia para autoconsumo a partir de fontes renováveis</t>
    </r>
    <r>
      <rPr>
        <sz val="9"/>
        <rFont val="Calibri Light"/>
        <family val="2"/>
      </rPr>
      <t xml:space="preserve"> 
(para além de ações de eficiência energética, a operação prevê ainda a instalação de sistemas de produção de energia para autoconsumo a partir de fontes renováveis)</t>
    </r>
  </si>
  <si>
    <t>A operação prevê a instalação de sistemas de produção de energia</t>
  </si>
  <si>
    <t>A operação não prevê a instalação de sistemas de produção de energia</t>
  </si>
  <si>
    <r>
      <t xml:space="preserve">Desempenho energético do edifício superior a dois níveis no certificado de desempenho energético dos edifícios
</t>
    </r>
    <r>
      <rPr>
        <sz val="9"/>
        <rFont val="Calibri Light"/>
        <family val="2"/>
      </rPr>
      <t>avaliado através do aumento dos níveis de desempenho energético no certificado energético dos edifícios</t>
    </r>
  </si>
  <si>
    <t>As ações previstas na operação têm um elevado potencial de melhoria da classificação energética  (acréscimo superior a 1 nível)</t>
  </si>
  <si>
    <t>As ações previstas na operação têm um médio potencial de melhoria da classificação energética  (acréscimo de 1 nível)</t>
  </si>
  <si>
    <t>As ações previstas na operação têm um reduzido potencial de melhoria da classificação energética  (sem acréscimo de nível)</t>
  </si>
  <si>
    <t>Critérios de Seleção</t>
  </si>
  <si>
    <t>Eixo Prioritário 3 – Apoiar a transição para uma economia com baixas emissões de carbono em todos os sectores</t>
  </si>
  <si>
    <t xml:space="preserve">PI 4.3 (4c) - Apoio à eficiência energética, à gestão inteligente da energia e à utilização das energias renováveis nas infraestruturas públicas, nomeadamente nos edifícios públicos e no setor da habitação, concretamente Tipologia a) </t>
  </si>
  <si>
    <t>Regulamento Específico Sustentabilidade e eficiência no uso de recursos</t>
  </si>
  <si>
    <t>ANEXO IV - Eficiência energética dos edifícios e equipamentos públicos da Adm. Local</t>
  </si>
  <si>
    <t>Critérios de seleção e metodologia de avaliação</t>
  </si>
  <si>
    <t>Referencial de Avaliação do Mérito das Operações</t>
  </si>
  <si>
    <t>Categoria / Critérios de Seleção</t>
  </si>
  <si>
    <t>Min</t>
  </si>
  <si>
    <t>Máx</t>
  </si>
  <si>
    <t>Cte. Pond.  Critério</t>
  </si>
  <si>
    <t>Referencial de Pontuação</t>
  </si>
  <si>
    <t>A - Eficácia</t>
  </si>
  <si>
    <r>
      <t xml:space="preserve">Contributo das ações previstas na operação para os objetivos específicos e para as metas fixadas nos indicadores de resultado definidos na respetiva Prioridade de Investimento do PO Regional </t>
    </r>
    <r>
      <rPr>
        <sz val="9"/>
        <color theme="1"/>
        <rFont val="Calibri"/>
        <family val="2"/>
        <scheme val="minor"/>
      </rPr>
      <t>avaliado através da redução do consumo de energia primária na operação objeto da intervenção (%)</t>
    </r>
  </si>
  <si>
    <t>B - Adequação à Estratégia</t>
  </si>
  <si>
    <r>
      <t xml:space="preserve">Contributo das ações previstas na operação para a redução de emissões de CO2 </t>
    </r>
    <r>
      <rPr>
        <sz val="9"/>
        <color theme="1"/>
        <rFont val="Calibri"/>
        <family val="2"/>
        <scheme val="minor"/>
      </rPr>
      <t>(calculado base ton CO2) avaliado através da redução de emissões anuais de CO2 associadas ao resultado da intervenção</t>
    </r>
  </si>
  <si>
    <t>As ações previstas na operação têm um elevado potencial de redução de emissões de CO2  (reduções maiores que 10%)</t>
  </si>
  <si>
    <t>As ações previstas na operação têm um médio potencial de redução emissões de CO2  (reduções entre 3% e 10%)</t>
  </si>
  <si>
    <t>As ações previstas na operação têm um fraco potencial de redução emissões de CO2  (reduções menores que 3%)</t>
  </si>
  <si>
    <t>C - Eficiência e Sustentabilidade</t>
  </si>
  <si>
    <r>
      <t xml:space="preserve">Racionalidade económica das ações previstas na operação </t>
    </r>
    <r>
      <rPr>
        <sz val="9"/>
        <color theme="1"/>
        <rFont val="Calibri"/>
        <family val="2"/>
        <scheme val="minor"/>
      </rPr>
      <t>avaliada através do rácio entre o investimento (€) e a redução de consumo (tep) decorrente da implementação da operação</t>
    </r>
  </si>
  <si>
    <r>
      <t xml:space="preserve">Instalação de sistemas de produção de energia para autoconsumo a partir de fontes renováveis </t>
    </r>
    <r>
      <rPr>
        <sz val="9"/>
        <color rgb="FF000000"/>
        <rFont val="Calibri"/>
        <family val="2"/>
        <scheme val="minor"/>
      </rPr>
      <t>(para além de ações de eficiência energética, a operação prevê ainda a instalação de sistemas de produção de energia para autoconsumo a partir de fontes renováveis)</t>
    </r>
  </si>
  <si>
    <r>
      <t>Desempenho energético superior a dois níveis no certificado de desempenho energético dos edifícios</t>
    </r>
    <r>
      <rPr>
        <sz val="9"/>
        <color rgb="FF000000"/>
        <rFont val="Calibri"/>
        <family val="2"/>
        <scheme val="minor"/>
      </rPr>
      <t>, avaliado através do aumento dos níveis de desempenho energético no certificado energético dos edifícios</t>
    </r>
  </si>
  <si>
    <t>MO = 0,25 A1+0,20 B1+ 0,30 C1+0,05 C2 + 0,20 C3</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</si>
</sst>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_-;\-* #,##0\ _€_-;_-* &quot;-&quot;\ _€_-;_-@_-"/>
    <numFmt numFmtId="44" formatCode="_-* #,##0.00\ &quot;€&quot;_-;\-* #,##0.00\ &quot;€&quot;_-;_-* &quot;-&quot;??\ &quot;€&quot;_-;_-@_-"/>
    <numFmt numFmtId="43" formatCode="_-* #,##0.00\ _€_-;\-* #,##0.00\ _€_-;_-* &quot;-&quot;??\ _€_-;_-@_-"/>
    <numFmt numFmtId="164" formatCode="0.0%"/>
    <numFmt numFmtId="165" formatCode="#,##0.00\ &quot;€&quot;"/>
    <numFmt numFmtId="166" formatCode="#,##0.0"/>
    <numFmt numFmtId="167" formatCode="0.0"/>
    <numFmt numFmtId="168" formatCode="0.000"/>
    <numFmt numFmtId="169" formatCode="0.0000"/>
    <numFmt numFmtId="170" formatCode="0.000000"/>
    <numFmt numFmtId="171" formatCode="#,##0.00_ ;\-#,##0.00\ "/>
    <numFmt numFmtId="172" formatCode="0&quot; ****&quot;"/>
    <numFmt numFmtId="173" formatCode="#,##0\ &quot;€&quot;"/>
    <numFmt numFmtId="174" formatCode="#,##0.0\ &quot;€&quot;"/>
  </numFmts>
  <fonts count="120">
    <font>
      <sz val="11"/>
      <color theme="1"/>
      <name val="Calibri"/>
      <family val="2"/>
      <scheme val="minor"/>
    </font>
    <font>
      <b/>
      <sz val="11"/>
      <color indexed="8"/>
      <name val="Calibri"/>
      <family val="2"/>
    </font>
    <font>
      <vertAlign val="superscript"/>
      <sz val="10"/>
      <color indexed="8"/>
      <name val="Calibri"/>
      <family val="2"/>
    </font>
    <font>
      <b/>
      <sz val="9"/>
      <name val="Calibri"/>
      <family val="2"/>
    </font>
    <font>
      <sz val="11"/>
      <color theme="1"/>
      <name val="Calibri"/>
      <family val="2"/>
      <scheme val="minor"/>
    </font>
    <font>
      <sz val="11"/>
      <color theme="0"/>
      <name val="Calibri"/>
      <family val="2"/>
      <scheme val="minor"/>
    </font>
    <font>
      <b/>
      <sz val="11"/>
      <color theme="1"/>
      <name val="Calibri"/>
      <family val="2"/>
      <scheme val="minor"/>
    </font>
    <font>
      <b/>
      <sz val="9"/>
      <color theme="1"/>
      <name val="Calibri"/>
      <family val="2"/>
      <scheme val="minor"/>
    </font>
    <font>
      <i/>
      <sz val="10"/>
      <color theme="1"/>
      <name val="Calibri"/>
      <family val="2"/>
      <scheme val="minor"/>
    </font>
    <font>
      <b/>
      <sz val="10"/>
      <color rgb="FFFFFFFF"/>
      <name val="Calibri"/>
      <family val="2"/>
      <scheme val="minor"/>
    </font>
    <font>
      <sz val="10"/>
      <color theme="1"/>
      <name val="Calibri"/>
      <family val="2"/>
      <scheme val="minor"/>
    </font>
    <font>
      <i/>
      <sz val="11"/>
      <color theme="1"/>
      <name val="Calibri"/>
      <family val="2"/>
      <scheme val="minor"/>
    </font>
    <font>
      <b/>
      <i/>
      <sz val="11"/>
      <color theme="1"/>
      <name val="Calibri"/>
      <family val="2"/>
      <scheme val="minor"/>
    </font>
    <font>
      <b/>
      <sz val="16"/>
      <color rgb="FF000000"/>
      <name val="Calibri"/>
      <family val="2"/>
      <scheme val="minor"/>
    </font>
    <font>
      <b/>
      <sz val="14"/>
      <color theme="1"/>
      <name val="Calibri"/>
      <family val="2"/>
      <scheme val="minor"/>
    </font>
    <font>
      <sz val="9"/>
      <color theme="1"/>
      <name val="Calibri"/>
      <family val="2"/>
      <scheme val="minor"/>
    </font>
    <font>
      <sz val="11"/>
      <color theme="8"/>
      <name val="Calibri"/>
      <family val="2"/>
      <scheme val="minor"/>
    </font>
    <font>
      <sz val="10"/>
      <name val="Calibri"/>
      <family val="2"/>
      <scheme val="minor"/>
    </font>
    <font>
      <i/>
      <sz val="11"/>
      <color theme="8"/>
      <name val="Calibri"/>
      <family val="2"/>
      <scheme val="minor"/>
    </font>
    <font>
      <sz val="10"/>
      <color theme="1"/>
      <name val="Arial"/>
      <family val="2"/>
    </font>
    <font>
      <sz val="11"/>
      <color theme="1"/>
      <name val="Arial"/>
      <family val="2"/>
    </font>
    <font>
      <i/>
      <sz val="10"/>
      <color theme="1"/>
      <name val="Arial"/>
      <family val="2"/>
    </font>
    <font>
      <b/>
      <sz val="10"/>
      <color theme="1"/>
      <name val="Arial"/>
      <family val="2"/>
    </font>
    <font>
      <b/>
      <sz val="9"/>
      <name val="Calibri"/>
      <family val="2"/>
      <scheme val="minor"/>
    </font>
    <font>
      <b/>
      <u/>
      <sz val="10"/>
      <color theme="1"/>
      <name val="Arial"/>
      <family val="2"/>
    </font>
    <font>
      <u/>
      <sz val="10"/>
      <color theme="1"/>
      <name val="Arial"/>
      <family val="2"/>
    </font>
    <font>
      <b/>
      <sz val="11"/>
      <color theme="1"/>
      <name val="Arial"/>
      <family val="2"/>
    </font>
    <font>
      <b/>
      <sz val="10"/>
      <color rgb="FF0070C0"/>
      <name val="Arial"/>
      <family val="2"/>
    </font>
    <font>
      <b/>
      <sz val="10"/>
      <name val="Arial"/>
      <family val="2"/>
    </font>
    <font>
      <b/>
      <vertAlign val="subscript"/>
      <sz val="9"/>
      <color theme="1"/>
      <name val="Calibri"/>
      <family val="2"/>
      <scheme val="minor"/>
    </font>
    <font>
      <b/>
      <i/>
      <sz val="10"/>
      <color theme="1"/>
      <name val="Calibri"/>
      <family val="2"/>
      <scheme val="minor"/>
    </font>
    <font>
      <b/>
      <sz val="11"/>
      <name val="Calibri"/>
      <family val="2"/>
      <scheme val="minor"/>
    </font>
    <font>
      <b/>
      <i/>
      <sz val="11"/>
      <name val="Calibri"/>
      <family val="2"/>
      <scheme val="minor"/>
    </font>
    <font>
      <i/>
      <sz val="10"/>
      <color theme="0" tint="-0.34998626667073579"/>
      <name val="Calibri"/>
      <family val="2"/>
      <scheme val="minor"/>
    </font>
    <font>
      <b/>
      <vertAlign val="subscript"/>
      <sz val="11"/>
      <color theme="1"/>
      <name val="Calibri"/>
      <family val="2"/>
      <scheme val="minor"/>
    </font>
    <font>
      <vertAlign val="subscript"/>
      <sz val="11"/>
      <color theme="1"/>
      <name val="Calibri"/>
      <family val="2"/>
      <scheme val="minor"/>
    </font>
    <font>
      <b/>
      <vertAlign val="superscript"/>
      <sz val="9"/>
      <color theme="1"/>
      <name val="Calibri"/>
      <family val="2"/>
      <scheme val="minor"/>
    </font>
    <font>
      <b/>
      <sz val="11"/>
      <color theme="8"/>
      <name val="Calibri"/>
      <family val="2"/>
      <scheme val="minor"/>
    </font>
    <font>
      <sz val="11"/>
      <color rgb="FFFF0000"/>
      <name val="Calibri"/>
      <family val="2"/>
      <scheme val="minor"/>
    </font>
    <font>
      <vertAlign val="subscript"/>
      <sz val="10"/>
      <color theme="1"/>
      <name val="Calibri"/>
      <family val="2"/>
      <scheme val="minor"/>
    </font>
    <font>
      <b/>
      <sz val="16"/>
      <color theme="1"/>
      <name val="Calibri"/>
      <family val="2"/>
      <scheme val="minor"/>
    </font>
    <font>
      <b/>
      <sz val="12"/>
      <color theme="1"/>
      <name val="Calibri"/>
      <family val="2"/>
      <scheme val="minor"/>
    </font>
    <font>
      <vertAlign val="superscript"/>
      <sz val="11"/>
      <color theme="1"/>
      <name val="Calibri"/>
      <family val="2"/>
      <scheme val="minor"/>
    </font>
    <font>
      <b/>
      <sz val="10"/>
      <color rgb="FFFF0000"/>
      <name val="Arial"/>
      <family val="2"/>
    </font>
    <font>
      <sz val="8"/>
      <color theme="1"/>
      <name val="Calibri"/>
      <family val="2"/>
      <scheme val="minor"/>
    </font>
    <font>
      <b/>
      <sz val="8"/>
      <color theme="1"/>
      <name val="Calibri"/>
      <family val="2"/>
      <scheme val="minor"/>
    </font>
    <font>
      <b/>
      <vertAlign val="superscript"/>
      <sz val="10"/>
      <color rgb="FFFFFFFF"/>
      <name val="Calibri"/>
      <family val="2"/>
      <scheme val="minor"/>
    </font>
    <font>
      <b/>
      <sz val="10"/>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i/>
      <sz val="9.5"/>
      <name val="Calibri"/>
      <family val="2"/>
      <scheme val="minor"/>
    </font>
    <font>
      <b/>
      <sz val="9.5"/>
      <name val="Calibri"/>
      <family val="2"/>
      <scheme val="minor"/>
    </font>
    <font>
      <sz val="14"/>
      <color theme="0"/>
      <name val="Calibri"/>
      <family val="2"/>
      <scheme val="minor"/>
    </font>
    <font>
      <sz val="9"/>
      <name val="Calibri"/>
      <family val="2"/>
      <scheme val="minor"/>
    </font>
    <font>
      <sz val="11"/>
      <name val="Calibri"/>
      <family val="2"/>
      <scheme val="minor"/>
    </font>
    <font>
      <b/>
      <sz val="10"/>
      <color rgb="FF7030A0"/>
      <name val="Arial"/>
      <family val="2"/>
    </font>
    <font>
      <b/>
      <u/>
      <sz val="10"/>
      <name val="Arial"/>
      <family val="2"/>
    </font>
    <font>
      <b/>
      <u/>
      <sz val="9"/>
      <color theme="1"/>
      <name val="Calibri"/>
      <family val="2"/>
      <scheme val="minor"/>
    </font>
    <font>
      <i/>
      <sz val="9"/>
      <color theme="1"/>
      <name val="Calibri"/>
      <family val="2"/>
      <scheme val="minor"/>
    </font>
    <font>
      <b/>
      <u/>
      <sz val="8"/>
      <color theme="1"/>
      <name val="Calibri"/>
      <family val="2"/>
      <scheme val="minor"/>
    </font>
    <font>
      <b/>
      <u/>
      <sz val="8"/>
      <color theme="8"/>
      <name val="Arial"/>
      <family val="2"/>
    </font>
    <font>
      <b/>
      <sz val="11"/>
      <color rgb="FFC00000"/>
      <name val="Calibri"/>
      <family val="2"/>
      <scheme val="minor"/>
    </font>
    <font>
      <sz val="10"/>
      <color rgb="FF7030A0"/>
      <name val="Arial"/>
      <family val="2"/>
    </font>
    <font>
      <sz val="11"/>
      <color indexed="8"/>
      <name val="Calibri"/>
      <family val="2"/>
    </font>
    <font>
      <vertAlign val="superscript"/>
      <sz val="10"/>
      <color theme="1"/>
      <name val="Calibri"/>
      <family val="2"/>
      <scheme val="minor"/>
    </font>
    <font>
      <b/>
      <u/>
      <sz val="10"/>
      <color rgb="FF0070C0"/>
      <name val="Arial"/>
      <family val="2"/>
    </font>
    <font>
      <b/>
      <sz val="10"/>
      <color theme="0"/>
      <name val="Calibri"/>
      <family val="2"/>
      <scheme val="minor"/>
    </font>
    <font>
      <sz val="9"/>
      <color theme="0"/>
      <name val="Calibri"/>
      <family val="2"/>
      <scheme val="minor"/>
    </font>
    <font>
      <sz val="6"/>
      <color theme="1"/>
      <name val="Calibri"/>
      <family val="2"/>
      <scheme val="minor"/>
    </font>
    <font>
      <vertAlign val="superscript"/>
      <sz val="9"/>
      <color theme="1"/>
      <name val="Calibri"/>
      <family val="2"/>
      <scheme val="minor"/>
    </font>
    <font>
      <b/>
      <sz val="7"/>
      <color theme="1"/>
      <name val="Calibri"/>
      <family val="2"/>
      <scheme val="minor"/>
    </font>
    <font>
      <vertAlign val="subscript"/>
      <sz val="9.5"/>
      <color theme="1"/>
      <name val="Calibri"/>
      <family val="2"/>
      <scheme val="minor"/>
    </font>
    <font>
      <u/>
      <sz val="9.5"/>
      <color theme="1"/>
      <name val="Calibri"/>
      <family val="2"/>
      <scheme val="minor"/>
    </font>
    <font>
      <sz val="9"/>
      <color indexed="81"/>
      <name val="Tahoma"/>
      <family val="2"/>
    </font>
    <font>
      <b/>
      <sz val="9"/>
      <color indexed="81"/>
      <name val="Tahoma"/>
      <family val="2"/>
    </font>
    <font>
      <sz val="14"/>
      <color theme="1"/>
      <name val="Calibri"/>
      <family val="2"/>
      <scheme val="minor"/>
    </font>
    <font>
      <sz val="8"/>
      <name val="Calibri"/>
      <family val="2"/>
      <scheme val="minor"/>
    </font>
    <font>
      <i/>
      <sz val="14"/>
      <color theme="1"/>
      <name val="Calibri"/>
      <family val="2"/>
      <scheme val="minor"/>
    </font>
    <font>
      <sz val="8"/>
      <color rgb="FF000000"/>
      <name val="Calibri"/>
      <family val="2"/>
    </font>
    <font>
      <sz val="14"/>
      <name val="Calibri"/>
      <family val="2"/>
      <scheme val="minor"/>
    </font>
    <font>
      <b/>
      <sz val="18"/>
      <name val="Calibri"/>
      <family val="2"/>
      <scheme val="minor"/>
    </font>
    <font>
      <u/>
      <sz val="8"/>
      <color theme="1"/>
      <name val="Calibri"/>
      <family val="2"/>
      <scheme val="minor"/>
    </font>
    <font>
      <sz val="16"/>
      <color theme="1"/>
      <name val="Calibri"/>
      <family val="2"/>
      <scheme val="minor"/>
    </font>
    <font>
      <sz val="11"/>
      <color rgb="FFC00000"/>
      <name val="Calibri"/>
      <family val="2"/>
      <scheme val="minor"/>
    </font>
    <font>
      <sz val="10"/>
      <color rgb="FFC00000"/>
      <name val="Calibri"/>
      <family val="2"/>
      <scheme val="minor"/>
    </font>
    <font>
      <i/>
      <sz val="10"/>
      <color theme="8"/>
      <name val="Calibri"/>
      <family val="2"/>
      <scheme val="minor"/>
    </font>
    <font>
      <b/>
      <i/>
      <sz val="10"/>
      <color theme="8"/>
      <name val="Calibri"/>
      <family val="2"/>
      <scheme val="minor"/>
    </font>
    <font>
      <b/>
      <sz val="11"/>
      <color theme="0"/>
      <name val="Calibri"/>
      <family val="2"/>
      <scheme val="minor"/>
    </font>
    <font>
      <b/>
      <i/>
      <sz val="14"/>
      <color theme="1"/>
      <name val="Calibri"/>
      <family val="2"/>
      <scheme val="minor"/>
    </font>
    <font>
      <b/>
      <sz val="14"/>
      <name val="Calibri"/>
      <family val="2"/>
      <scheme val="minor"/>
    </font>
    <font>
      <b/>
      <sz val="10"/>
      <name val="Calibri"/>
      <family val="2"/>
      <scheme val="minor"/>
    </font>
    <font>
      <i/>
      <sz val="9.5"/>
      <color theme="1"/>
      <name val="Calibri"/>
      <family val="2"/>
      <scheme val="minor"/>
    </font>
    <font>
      <i/>
      <sz val="10"/>
      <name val="Calibri"/>
      <family val="2"/>
      <scheme val="minor"/>
    </font>
    <font>
      <b/>
      <sz val="14"/>
      <color theme="0"/>
      <name val="Calibri"/>
      <family val="2"/>
      <scheme val="minor"/>
    </font>
    <font>
      <b/>
      <i/>
      <sz val="11"/>
      <color rgb="FFC00000"/>
      <name val="Calibri"/>
      <family val="2"/>
      <scheme val="minor"/>
    </font>
    <font>
      <b/>
      <u/>
      <sz val="10"/>
      <color theme="1"/>
      <name val="Calibri"/>
      <family val="2"/>
      <scheme val="minor"/>
    </font>
    <font>
      <b/>
      <sz val="10"/>
      <color indexed="81"/>
      <name val="Tahoma"/>
      <family val="2"/>
    </font>
    <font>
      <sz val="10"/>
      <color indexed="81"/>
      <name val="Tahoma"/>
      <family val="2"/>
    </font>
    <font>
      <sz val="12"/>
      <color theme="1"/>
      <name val="Calibri"/>
      <family val="2"/>
      <scheme val="minor"/>
    </font>
    <font>
      <b/>
      <sz val="11"/>
      <color rgb="FFFF0000"/>
      <name val="Calibri"/>
      <family val="2"/>
      <scheme val="minor"/>
    </font>
    <font>
      <u/>
      <sz val="11"/>
      <name val="Calibri"/>
      <family val="2"/>
      <scheme val="minor"/>
    </font>
    <font>
      <b/>
      <u/>
      <sz val="10"/>
      <color indexed="81"/>
      <name val="Tahoma"/>
      <family val="2"/>
    </font>
    <font>
      <b/>
      <vertAlign val="subscript"/>
      <sz val="11"/>
      <color theme="0"/>
      <name val="Calibri"/>
      <family val="2"/>
      <scheme val="minor"/>
    </font>
    <font>
      <b/>
      <sz val="10"/>
      <color theme="8"/>
      <name val="Calibri"/>
      <family val="2"/>
      <scheme val="minor"/>
    </font>
    <font>
      <b/>
      <u/>
      <sz val="11"/>
      <color theme="8"/>
      <name val="Calibri"/>
      <family val="2"/>
      <scheme val="minor"/>
    </font>
    <font>
      <b/>
      <sz val="9"/>
      <color theme="0"/>
      <name val="Calibri"/>
      <family val="2"/>
      <scheme val="minor"/>
    </font>
    <font>
      <b/>
      <sz val="9"/>
      <name val="Calibri Light"/>
      <family val="2"/>
    </font>
    <font>
      <sz val="9"/>
      <name val="Calibri Light"/>
      <family val="2"/>
    </font>
    <font>
      <b/>
      <i/>
      <sz val="14"/>
      <color indexed="63"/>
      <name val="Calibri Light"/>
      <family val="2"/>
    </font>
    <font>
      <sz val="9"/>
      <color indexed="63"/>
      <name val="Calibri Light"/>
      <family val="2"/>
    </font>
    <font>
      <b/>
      <sz val="9"/>
      <color indexed="63"/>
      <name val="Calibri Light"/>
      <family val="2"/>
    </font>
    <font>
      <sz val="10"/>
      <name val="Gill Sans MT"/>
      <family val="2"/>
    </font>
    <font>
      <b/>
      <sz val="10"/>
      <name val="Gill Sans MT"/>
      <family val="2"/>
    </font>
    <font>
      <sz val="10"/>
      <name val="Arial"/>
      <family val="2"/>
    </font>
    <font>
      <sz val="9"/>
      <color rgb="FF000000"/>
      <name val="Calibri"/>
      <family val="2"/>
      <scheme val="minor"/>
    </font>
    <font>
      <sz val="9"/>
      <name val="Calibri"/>
      <family val="2"/>
    </font>
    <font>
      <b/>
      <sz val="9"/>
      <color rgb="FF000000"/>
      <name val="Calibri"/>
      <family val="2"/>
      <scheme val="minor"/>
    </font>
    <font>
      <b/>
      <sz val="12"/>
      <color rgb="FFFF0000"/>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6"/>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6699"/>
        <bgColor indexed="64"/>
      </patternFill>
    </fill>
    <fill>
      <patternFill patternType="solid">
        <fgColor rgb="FFFFCC99"/>
        <bgColor indexed="64"/>
      </patternFill>
    </fill>
    <fill>
      <patternFill patternType="solid">
        <fgColor rgb="FFFF9999"/>
        <bgColor indexed="64"/>
      </patternFill>
    </fill>
    <fill>
      <patternFill patternType="lightTrellis">
        <fgColor theme="0"/>
        <bgColor rgb="FFFF9999"/>
      </patternFill>
    </fill>
    <fill>
      <patternFill patternType="lightUp">
        <fgColor theme="0" tint="-0.14996795556505021"/>
        <bgColor rgb="FFFF9999"/>
      </patternFill>
    </fill>
    <fill>
      <patternFill patternType="lightTrellis">
        <fgColor theme="0"/>
        <bgColor theme="4" tint="0.59999389629810485"/>
      </patternFill>
    </fill>
    <fill>
      <patternFill patternType="lightUp">
        <fgColor theme="0" tint="-4.9989318521683403E-2"/>
        <bgColor theme="4" tint="0.59999389629810485"/>
      </patternFill>
    </fill>
    <fill>
      <patternFill patternType="lightTrellis">
        <fgColor theme="0"/>
        <bgColor theme="9" tint="0.59999389629810485"/>
      </patternFill>
    </fill>
    <fill>
      <patternFill patternType="lightUp">
        <fgColor theme="1" tint="0.499984740745262"/>
        <bgColor theme="0" tint="-0.34998626667073579"/>
      </patternFill>
    </fill>
    <fill>
      <patternFill patternType="solid">
        <fgColor rgb="FFFFFF96"/>
        <bgColor indexed="64"/>
      </patternFill>
    </fill>
    <fill>
      <patternFill patternType="solid">
        <fgColor rgb="FFFFFF99"/>
        <bgColor indexed="64"/>
      </patternFill>
    </fill>
    <fill>
      <patternFill patternType="solid">
        <fgColor theme="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9"/>
        <bgColor indexed="64"/>
      </patternFill>
    </fill>
    <fill>
      <patternFill patternType="solid">
        <fgColor rgb="FF81B13E"/>
        <bgColor indexed="64"/>
      </patternFill>
    </fill>
    <fill>
      <patternFill patternType="solid">
        <fgColor rgb="FF3E95D4"/>
        <bgColor indexed="64"/>
      </patternFill>
    </fill>
  </fills>
  <borders count="97">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auto="1"/>
      </left>
      <right/>
      <top style="thin">
        <color auto="1"/>
      </top>
      <bottom style="medium">
        <color auto="1"/>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theme="1" tint="0.499984740745262"/>
      </left>
      <right/>
      <top style="medium">
        <color auto="1"/>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medium">
        <color indexed="64"/>
      </bottom>
      <diagonal/>
    </border>
    <border>
      <left style="medium">
        <color indexed="64"/>
      </left>
      <right style="thin">
        <color theme="1" tint="0.499984740745262"/>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s>
  <cellStyleXfs count="12">
    <xf numFmtId="0" fontId="0" fillId="0" borderId="0"/>
    <xf numFmtId="44"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0" fontId="48" fillId="0" borderId="0" applyNumberFormat="0" applyFill="0" applyBorder="0" applyAlignment="0" applyProtection="0"/>
    <xf numFmtId="0" fontId="65" fillId="0" borderId="0"/>
    <xf numFmtId="0" fontId="4" fillId="0" borderId="0"/>
    <xf numFmtId="0" fontId="115" fillId="0" borderId="0"/>
  </cellStyleXfs>
  <cellXfs count="1765">
    <xf numFmtId="0" fontId="0" fillId="0" borderId="0" xfId="0"/>
    <xf numFmtId="0" fontId="0" fillId="0" borderId="0" xfId="0" applyAlignment="1" applyProtection="1">
      <alignment horizontal="center" vertical="center" wrapText="1"/>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Protection="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left" vertical="center"/>
      <protection hidden="1"/>
    </xf>
    <xf numFmtId="0" fontId="0" fillId="0" borderId="5"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13" fillId="0" borderId="0" xfId="0" applyFont="1" applyBorder="1" applyAlignment="1" applyProtection="1">
      <alignment horizontal="left" vertical="center" wrapText="1"/>
      <protection hidden="1"/>
    </xf>
    <xf numFmtId="0" fontId="0" fillId="0" borderId="0"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0" xfId="0" applyBorder="1" applyAlignment="1" applyProtection="1">
      <alignment horizontal="left" vertical="center"/>
      <protection hidden="1"/>
    </xf>
    <xf numFmtId="0" fontId="0" fillId="0" borderId="1" xfId="0" applyBorder="1" applyAlignment="1" applyProtection="1">
      <alignment horizontal="center" vertical="center"/>
      <protection hidden="1"/>
    </xf>
    <xf numFmtId="0" fontId="0" fillId="0" borderId="0" xfId="0" applyBorder="1" applyAlignment="1" applyProtection="1">
      <alignment horizontal="left" vertical="top" wrapText="1"/>
      <protection hidden="1"/>
    </xf>
    <xf numFmtId="0" fontId="11" fillId="0" borderId="0" xfId="0" applyFont="1" applyBorder="1" applyAlignment="1" applyProtection="1">
      <alignment horizontal="right" vertical="center" wrapText="1"/>
      <protection hidden="1"/>
    </xf>
    <xf numFmtId="0" fontId="11" fillId="13" borderId="3" xfId="0" applyFont="1" applyFill="1" applyBorder="1" applyAlignment="1" applyProtection="1">
      <alignment horizontal="center" vertical="center" wrapText="1"/>
      <protection hidden="1"/>
    </xf>
    <xf numFmtId="0" fontId="12" fillId="0" borderId="0" xfId="0" applyFont="1" applyBorder="1" applyAlignment="1" applyProtection="1">
      <alignment horizontal="right" vertical="center" wrapText="1"/>
      <protection hidden="1"/>
    </xf>
    <xf numFmtId="0" fontId="0" fillId="0" borderId="0" xfId="0" applyFill="1" applyBorder="1" applyAlignment="1" applyProtection="1">
      <alignment horizontal="left" vertical="center" wrapText="1"/>
      <protection hidden="1"/>
    </xf>
    <xf numFmtId="165" fontId="4" fillId="12" borderId="3" xfId="1" applyNumberFormat="1" applyFont="1" applyFill="1" applyBorder="1" applyAlignment="1" applyProtection="1">
      <alignment horizontal="center" vertical="center"/>
      <protection hidden="1"/>
    </xf>
    <xf numFmtId="0" fontId="0" fillId="0" borderId="0" xfId="0" applyFill="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16" fillId="0" borderId="0" xfId="0" applyFont="1" applyBorder="1" applyAlignment="1" applyProtection="1">
      <alignment horizontal="left" vertical="center"/>
      <protection hidden="1"/>
    </xf>
    <xf numFmtId="0" fontId="16" fillId="0" borderId="15" xfId="0" applyFont="1" applyBorder="1" applyAlignment="1" applyProtection="1">
      <alignment horizontal="center" vertical="center"/>
      <protection hidden="1"/>
    </xf>
    <xf numFmtId="0" fontId="0" fillId="0" borderId="19" xfId="0" applyFill="1"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8" xfId="0" applyBorder="1" applyAlignment="1" applyProtection="1">
      <alignment horizontal="left"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21" xfId="0" applyBorder="1" applyProtection="1">
      <protection hidden="1"/>
    </xf>
    <xf numFmtId="0" fontId="0" fillId="0" borderId="23" xfId="0" applyBorder="1" applyProtection="1">
      <protection hidden="1"/>
    </xf>
    <xf numFmtId="0" fontId="0" fillId="0" borderId="3" xfId="0" applyBorder="1" applyProtection="1">
      <protection hidden="1"/>
    </xf>
    <xf numFmtId="0" fontId="0" fillId="0" borderId="15" xfId="0" applyBorder="1" applyProtection="1">
      <protection hidden="1"/>
    </xf>
    <xf numFmtId="0" fontId="0" fillId="0" borderId="1" xfId="0" applyBorder="1" applyProtection="1">
      <protection hidden="1"/>
    </xf>
    <xf numFmtId="0" fontId="0" fillId="0" borderId="0" xfId="0" applyBorder="1" applyProtection="1">
      <protection hidden="1"/>
    </xf>
    <xf numFmtId="0" fontId="15" fillId="0" borderId="0" xfId="0" applyFont="1" applyBorder="1" applyAlignment="1" applyProtection="1">
      <alignment horizontal="center" vertical="center" wrapText="1"/>
      <protection hidden="1"/>
    </xf>
    <xf numFmtId="0" fontId="0" fillId="0" borderId="0" xfId="0" applyBorder="1" applyAlignment="1" applyProtection="1">
      <alignment wrapText="1"/>
      <protection hidden="1"/>
    </xf>
    <xf numFmtId="0" fontId="15" fillId="0" borderId="0" xfId="0" applyFont="1" applyBorder="1" applyAlignment="1" applyProtection="1">
      <alignment horizontal="center" vertical="center"/>
      <protection hidden="1"/>
    </xf>
    <xf numFmtId="0" fontId="12" fillId="0" borderId="23"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0" fillId="0" borderId="23" xfId="0" applyBorder="1" applyAlignment="1" applyProtection="1">
      <alignment horizontal="left"/>
      <protection hidden="1"/>
    </xf>
    <xf numFmtId="0" fontId="0" fillId="0" borderId="3" xfId="0" applyBorder="1" applyAlignment="1" applyProtection="1">
      <alignment horizontal="center" vertical="center"/>
      <protection hidden="1"/>
    </xf>
    <xf numFmtId="167" fontId="0" fillId="0" borderId="3" xfId="0" applyNumberFormat="1" applyBorder="1" applyAlignment="1" applyProtection="1">
      <alignment horizontal="center" vertical="center"/>
      <protection hidden="1"/>
    </xf>
    <xf numFmtId="168" fontId="0" fillId="0" borderId="3" xfId="0" applyNumberFormat="1" applyBorder="1" applyAlignment="1" applyProtection="1">
      <alignment horizontal="center" vertical="center"/>
      <protection hidden="1"/>
    </xf>
    <xf numFmtId="169" fontId="0" fillId="0" borderId="3" xfId="0" applyNumberFormat="1" applyBorder="1" applyAlignment="1" applyProtection="1">
      <alignment horizontal="center"/>
      <protection hidden="1"/>
    </xf>
    <xf numFmtId="0" fontId="0" fillId="0" borderId="23" xfId="0" applyBorder="1" applyAlignment="1" applyProtection="1">
      <alignment horizontal="left" vertical="center"/>
      <protection hidden="1"/>
    </xf>
    <xf numFmtId="0" fontId="0" fillId="0" borderId="2" xfId="0" applyBorder="1" applyProtection="1">
      <protection hidden="1"/>
    </xf>
    <xf numFmtId="0" fontId="0" fillId="0" borderId="8" xfId="0" applyBorder="1" applyProtection="1">
      <protection hidden="1"/>
    </xf>
    <xf numFmtId="0" fontId="0" fillId="0" borderId="9" xfId="0" applyBorder="1" applyProtection="1">
      <protection hidden="1"/>
    </xf>
    <xf numFmtId="0" fontId="6" fillId="0" borderId="0" xfId="0" applyFont="1" applyFill="1" applyAlignment="1" applyProtection="1">
      <protection hidden="1"/>
    </xf>
    <xf numFmtId="0" fontId="0" fillId="0" borderId="0" xfId="0" applyAlignment="1" applyProtection="1">
      <alignment wrapText="1"/>
      <protection hidden="1"/>
    </xf>
    <xf numFmtId="0" fontId="10" fillId="0" borderId="0" xfId="0" applyFont="1" applyBorder="1" applyAlignment="1" applyProtection="1">
      <alignment horizontal="center" vertical="center" wrapText="1"/>
      <protection hidden="1"/>
    </xf>
    <xf numFmtId="169" fontId="0" fillId="0" borderId="0" xfId="0" applyNumberFormat="1" applyBorder="1" applyAlignment="1" applyProtection="1">
      <alignment horizontal="center"/>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wrapText="1"/>
      <protection hidden="1"/>
    </xf>
    <xf numFmtId="0" fontId="0" fillId="0" borderId="5" xfId="0" applyBorder="1" applyProtection="1">
      <protection hidden="1"/>
    </xf>
    <xf numFmtId="0" fontId="14" fillId="8" borderId="0" xfId="0" applyFont="1" applyFill="1" applyBorder="1" applyAlignment="1" applyProtection="1">
      <alignment horizontal="left" vertical="center"/>
      <protection hidden="1"/>
    </xf>
    <xf numFmtId="0" fontId="6" fillId="0" borderId="1" xfId="0" applyFont="1" applyBorder="1" applyAlignment="1" applyProtection="1">
      <alignment horizontal="center" vertical="center"/>
      <protection hidden="1"/>
    </xf>
    <xf numFmtId="0" fontId="6" fillId="0" borderId="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0" fontId="7" fillId="0" borderId="0" xfId="0" applyFont="1" applyFill="1" applyBorder="1" applyAlignment="1" applyProtection="1">
      <alignment vertical="center" wrapText="1"/>
      <protection hidden="1"/>
    </xf>
    <xf numFmtId="0" fontId="7" fillId="0" borderId="0" xfId="0" applyFont="1" applyBorder="1" applyAlignment="1" applyProtection="1">
      <alignment horizontal="center" vertical="center" wrapText="1"/>
      <protection hidden="1"/>
    </xf>
    <xf numFmtId="0" fontId="7" fillId="0" borderId="10" xfId="0" applyFont="1" applyFill="1" applyBorder="1" applyAlignment="1" applyProtection="1">
      <alignment horizontal="center" vertical="center" wrapText="1"/>
      <protection hidden="1"/>
    </xf>
    <xf numFmtId="0" fontId="7" fillId="16" borderId="47" xfId="0" applyFont="1" applyFill="1" applyBorder="1" applyAlignment="1" applyProtection="1">
      <alignment horizontal="center" vertical="center" wrapText="1"/>
      <protection hidden="1"/>
    </xf>
    <xf numFmtId="0" fontId="23" fillId="14" borderId="44" xfId="0" applyFont="1" applyFill="1" applyBorder="1" applyAlignment="1" applyProtection="1">
      <alignment horizontal="center" vertical="center" wrapText="1"/>
      <protection hidden="1"/>
    </xf>
    <xf numFmtId="0" fontId="7" fillId="14" borderId="44" xfId="0" applyFont="1" applyFill="1" applyBorder="1" applyAlignment="1" applyProtection="1">
      <alignment horizontal="center" vertical="center" wrapText="1"/>
      <protection hidden="1"/>
    </xf>
    <xf numFmtId="0" fontId="7" fillId="2" borderId="44" xfId="0" applyFont="1" applyFill="1" applyBorder="1" applyAlignment="1" applyProtection="1">
      <alignment horizontal="center" vertical="center" wrapText="1"/>
      <protection hidden="1"/>
    </xf>
    <xf numFmtId="0" fontId="7" fillId="0" borderId="44" xfId="0" applyFont="1" applyFill="1" applyBorder="1" applyAlignment="1" applyProtection="1">
      <alignment horizontal="center" vertical="center" wrapText="1"/>
      <protection hidden="1"/>
    </xf>
    <xf numFmtId="0" fontId="7" fillId="0" borderId="39" xfId="0" applyFont="1" applyFill="1" applyBorder="1" applyAlignment="1" applyProtection="1">
      <alignment horizontal="center" vertical="center" wrapText="1"/>
      <protection hidden="1"/>
    </xf>
    <xf numFmtId="0" fontId="7" fillId="14" borderId="53" xfId="0" applyFont="1" applyFill="1" applyBorder="1" applyAlignment="1" applyProtection="1">
      <alignment horizontal="center" vertical="center" wrapText="1"/>
      <protection hidden="1"/>
    </xf>
    <xf numFmtId="0" fontId="7" fillId="0" borderId="59"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0" fillId="16" borderId="18" xfId="0" applyFill="1" applyBorder="1" applyAlignment="1" applyProtection="1">
      <alignment horizontal="center" vertical="center"/>
      <protection hidden="1"/>
    </xf>
    <xf numFmtId="3" fontId="0" fillId="16" borderId="3" xfId="0" applyNumberFormat="1" applyFill="1" applyBorder="1" applyAlignment="1" applyProtection="1">
      <alignment horizontal="center" vertical="center"/>
      <protection hidden="1"/>
    </xf>
    <xf numFmtId="165" fontId="0" fillId="14" borderId="3" xfId="0" applyNumberFormat="1" applyFill="1" applyBorder="1" applyAlignment="1" applyProtection="1">
      <alignment horizontal="center" vertical="center"/>
      <protection hidden="1"/>
    </xf>
    <xf numFmtId="164" fontId="0" fillId="14" borderId="3" xfId="2" applyNumberFormat="1" applyFont="1" applyFill="1" applyBorder="1" applyAlignment="1" applyProtection="1">
      <alignment horizontal="center" vertical="center"/>
      <protection hidden="1"/>
    </xf>
    <xf numFmtId="4" fontId="0" fillId="14" borderId="3" xfId="0" applyNumberFormat="1" applyFill="1" applyBorder="1" applyAlignment="1" applyProtection="1">
      <alignment horizontal="center" vertical="center"/>
      <protection hidden="1"/>
    </xf>
    <xf numFmtId="1" fontId="4" fillId="14" borderId="13" xfId="1" applyNumberFormat="1" applyFont="1" applyFill="1" applyBorder="1" applyAlignment="1" applyProtection="1">
      <alignment horizontal="center" vertical="center"/>
      <protection hidden="1"/>
    </xf>
    <xf numFmtId="1" fontId="0" fillId="14" borderId="13" xfId="0" applyNumberFormat="1" applyFill="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165" fontId="0" fillId="14" borderId="18" xfId="1" applyNumberFormat="1" applyFont="1" applyFill="1" applyBorder="1" applyAlignment="1" applyProtection="1">
      <alignment horizontal="center" vertical="center"/>
      <protection hidden="1"/>
    </xf>
    <xf numFmtId="0" fontId="0" fillId="0" borderId="24" xfId="0" applyBorder="1" applyAlignment="1" applyProtection="1">
      <alignment horizontal="center" vertical="center" wrapText="1"/>
      <protection hidden="1"/>
    </xf>
    <xf numFmtId="3" fontId="0" fillId="16" borderId="14" xfId="0" applyNumberFormat="1" applyFill="1" applyBorder="1" applyAlignment="1" applyProtection="1">
      <alignment horizontal="center" vertical="center"/>
      <protection hidden="1"/>
    </xf>
    <xf numFmtId="3" fontId="0" fillId="5" borderId="41" xfId="4" applyNumberFormat="1" applyFont="1" applyFill="1" applyBorder="1" applyAlignment="1" applyProtection="1">
      <alignment horizontal="center" vertical="center"/>
      <protection hidden="1"/>
    </xf>
    <xf numFmtId="3" fontId="0" fillId="5" borderId="42" xfId="4" applyNumberFormat="1" applyFont="1" applyFill="1" applyBorder="1" applyAlignment="1" applyProtection="1">
      <alignment horizontal="center" vertical="center"/>
      <protection hidden="1"/>
    </xf>
    <xf numFmtId="165" fontId="4" fillId="5" borderId="42" xfId="1" applyNumberFormat="1" applyFont="1" applyFill="1" applyBorder="1" applyAlignment="1" applyProtection="1">
      <alignment horizontal="center" vertical="center"/>
      <protection hidden="1"/>
    </xf>
    <xf numFmtId="164" fontId="4" fillId="5" borderId="42" xfId="1" applyNumberFormat="1" applyFont="1" applyFill="1" applyBorder="1" applyAlignment="1" applyProtection="1">
      <alignment horizontal="center" vertical="center"/>
      <protection hidden="1"/>
    </xf>
    <xf numFmtId="4" fontId="4" fillId="5" borderId="42" xfId="1" applyNumberFormat="1" applyFont="1" applyFill="1" applyBorder="1" applyAlignment="1" applyProtection="1">
      <alignment horizontal="center" vertical="center"/>
      <protection hidden="1"/>
    </xf>
    <xf numFmtId="165" fontId="4" fillId="15" borderId="58" xfId="1" applyNumberFormat="1" applyFont="1" applyFill="1" applyBorder="1" applyAlignment="1" applyProtection="1">
      <alignment horizontal="center" vertical="center"/>
      <protection hidden="1"/>
    </xf>
    <xf numFmtId="165" fontId="4" fillId="15" borderId="42" xfId="1" applyNumberFormat="1" applyFont="1" applyFill="1" applyBorder="1" applyAlignment="1" applyProtection="1">
      <alignment horizontal="center" vertical="center"/>
      <protection hidden="1"/>
    </xf>
    <xf numFmtId="165" fontId="0" fillId="11" borderId="30" xfId="0" applyNumberFormat="1" applyFill="1" applyBorder="1" applyAlignment="1" applyProtection="1">
      <alignment horizontal="center" vertical="center"/>
      <protection hidden="1"/>
    </xf>
    <xf numFmtId="0" fontId="6" fillId="0" borderId="0" xfId="0" applyFont="1" applyFill="1"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2" borderId="16" xfId="0" applyFill="1" applyBorder="1" applyAlignment="1" applyProtection="1">
      <alignment vertical="center"/>
      <protection hidden="1"/>
    </xf>
    <xf numFmtId="0" fontId="0" fillId="2" borderId="17" xfId="0" applyFill="1" applyBorder="1" applyAlignment="1" applyProtection="1">
      <alignment vertical="center"/>
      <protection hidden="1"/>
    </xf>
    <xf numFmtId="0" fontId="0" fillId="2" borderId="4" xfId="0" applyFill="1" applyBorder="1" applyAlignment="1" applyProtection="1">
      <protection hidden="1"/>
    </xf>
    <xf numFmtId="0" fontId="0" fillId="0" borderId="5" xfId="0" applyBorder="1" applyAlignment="1" applyProtection="1">
      <protection hidden="1"/>
    </xf>
    <xf numFmtId="0" fontId="0" fillId="2" borderId="5" xfId="0" applyFill="1" applyBorder="1" applyAlignment="1" applyProtection="1">
      <protection hidden="1"/>
    </xf>
    <xf numFmtId="0" fontId="6" fillId="2" borderId="6" xfId="0" applyFont="1" applyFill="1" applyBorder="1" applyAlignment="1" applyProtection="1">
      <protection hidden="1"/>
    </xf>
    <xf numFmtId="0" fontId="6" fillId="2" borderId="1" xfId="0" applyFont="1" applyFill="1" applyBorder="1" applyAlignment="1" applyProtection="1">
      <alignment horizontal="center" vertical="center" wrapText="1"/>
      <protection hidden="1"/>
    </xf>
    <xf numFmtId="0" fontId="6" fillId="2" borderId="26" xfId="0" applyFont="1" applyFill="1" applyBorder="1" applyAlignment="1" applyProtection="1">
      <alignment horizontal="center"/>
      <protection hidden="1"/>
    </xf>
    <xf numFmtId="0" fontId="6" fillId="2" borderId="26" xfId="0" applyFont="1" applyFill="1" applyBorder="1" applyAlignment="1" applyProtection="1">
      <alignment vertical="center" wrapText="1"/>
      <protection hidden="1"/>
    </xf>
    <xf numFmtId="0" fontId="0" fillId="2" borderId="1" xfId="0" applyFill="1" applyBorder="1" applyAlignment="1" applyProtection="1">
      <alignment wrapText="1"/>
      <protection hidden="1"/>
    </xf>
    <xf numFmtId="165" fontId="0" fillId="0" borderId="0" xfId="0" applyNumberFormat="1" applyFont="1" applyBorder="1" applyAlignment="1" applyProtection="1">
      <alignment horizontal="right"/>
      <protection hidden="1"/>
    </xf>
    <xf numFmtId="0" fontId="0" fillId="0" borderId="0" xfId="0" applyBorder="1" applyAlignment="1" applyProtection="1">
      <protection hidden="1"/>
    </xf>
    <xf numFmtId="165" fontId="0" fillId="3" borderId="26" xfId="0" applyNumberFormat="1" applyFill="1" applyBorder="1" applyAlignment="1" applyProtection="1">
      <protection hidden="1"/>
    </xf>
    <xf numFmtId="165" fontId="8" fillId="2" borderId="26" xfId="0" applyNumberFormat="1" applyFont="1" applyFill="1" applyBorder="1" applyAlignment="1" applyProtection="1">
      <protection hidden="1"/>
    </xf>
    <xf numFmtId="0" fontId="6" fillId="2" borderId="0" xfId="0" applyFont="1" applyFill="1" applyBorder="1" applyAlignment="1" applyProtection="1">
      <protection hidden="1"/>
    </xf>
    <xf numFmtId="165" fontId="0" fillId="2" borderId="0" xfId="0" applyNumberFormat="1" applyFont="1" applyFill="1" applyBorder="1" applyAlignment="1" applyProtection="1">
      <alignment horizontal="right"/>
      <protection hidden="1"/>
    </xf>
    <xf numFmtId="0" fontId="6" fillId="2" borderId="0" xfId="0" applyFont="1" applyFill="1" applyBorder="1" applyAlignment="1" applyProtection="1">
      <alignment horizontal="center" wrapText="1"/>
      <protection hidden="1"/>
    </xf>
    <xf numFmtId="44" fontId="6" fillId="2" borderId="0" xfId="0" applyNumberFormat="1" applyFont="1" applyFill="1" applyBorder="1" applyAlignment="1" applyProtection="1">
      <alignment horizontal="left"/>
      <protection hidden="1"/>
    </xf>
    <xf numFmtId="0" fontId="12" fillId="2" borderId="0" xfId="0" applyFont="1" applyFill="1" applyBorder="1" applyAlignment="1" applyProtection="1">
      <alignment horizontal="right" wrapText="1"/>
      <protection hidden="1"/>
    </xf>
    <xf numFmtId="165" fontId="0" fillId="2" borderId="26" xfId="0" applyNumberFormat="1" applyFill="1" applyBorder="1" applyAlignment="1" applyProtection="1">
      <protection hidden="1"/>
    </xf>
    <xf numFmtId="4" fontId="0" fillId="2" borderId="26" xfId="0" applyNumberFormat="1" applyFill="1" applyBorder="1" applyAlignment="1" applyProtection="1">
      <protection hidden="1"/>
    </xf>
    <xf numFmtId="0" fontId="6" fillId="2" borderId="0" xfId="0" applyFont="1" applyFill="1" applyBorder="1" applyAlignment="1" applyProtection="1">
      <alignment horizontal="left"/>
      <protection hidden="1"/>
    </xf>
    <xf numFmtId="0" fontId="6" fillId="2" borderId="15" xfId="0" applyFont="1" applyFill="1" applyBorder="1" applyAlignment="1" applyProtection="1">
      <protection hidden="1"/>
    </xf>
    <xf numFmtId="0" fontId="0" fillId="2" borderId="0" xfId="0" applyFont="1" applyFill="1" applyBorder="1" applyAlignment="1" applyProtection="1">
      <alignment horizontal="left" vertical="center"/>
      <protection hidden="1"/>
    </xf>
    <xf numFmtId="2" fontId="0" fillId="2" borderId="0" xfId="0" applyNumberFormat="1" applyFont="1" applyFill="1" applyBorder="1" applyAlignment="1" applyProtection="1">
      <alignment horizontal="left"/>
      <protection hidden="1"/>
    </xf>
    <xf numFmtId="0" fontId="0" fillId="2" borderId="1" xfId="0" applyFont="1" applyFill="1" applyBorder="1" applyAlignment="1" applyProtection="1">
      <alignment horizontal="right"/>
      <protection hidden="1"/>
    </xf>
    <xf numFmtId="2" fontId="0" fillId="0" borderId="0" xfId="0" applyNumberFormat="1" applyFont="1" applyBorder="1" applyAlignment="1" applyProtection="1">
      <protection hidden="1"/>
    </xf>
    <xf numFmtId="0" fontId="0" fillId="2" borderId="1" xfId="0" applyFill="1" applyBorder="1" applyAlignment="1" applyProtection="1">
      <protection hidden="1"/>
    </xf>
    <xf numFmtId="4" fontId="0" fillId="2" borderId="26" xfId="0" applyNumberFormat="1" applyFont="1" applyFill="1" applyBorder="1" applyAlignment="1" applyProtection="1">
      <protection hidden="1"/>
    </xf>
    <xf numFmtId="0" fontId="0" fillId="2" borderId="2" xfId="0" applyFill="1" applyBorder="1" applyAlignment="1" applyProtection="1">
      <protection hidden="1"/>
    </xf>
    <xf numFmtId="0" fontId="0" fillId="2" borderId="8" xfId="0" applyFill="1" applyBorder="1" applyAlignment="1" applyProtection="1">
      <protection hidden="1"/>
    </xf>
    <xf numFmtId="0" fontId="0" fillId="2" borderId="9" xfId="0" applyFill="1" applyBorder="1" applyAlignment="1" applyProtection="1">
      <protection hidden="1"/>
    </xf>
    <xf numFmtId="0" fontId="0" fillId="0" borderId="8" xfId="0" applyBorder="1" applyAlignment="1" applyProtection="1">
      <protection hidden="1"/>
    </xf>
    <xf numFmtId="0" fontId="0" fillId="0" borderId="9" xfId="0" applyBorder="1" applyAlignment="1" applyProtection="1">
      <protection hidden="1"/>
    </xf>
    <xf numFmtId="0" fontId="0" fillId="2" borderId="0" xfId="0" applyFill="1" applyBorder="1" applyAlignment="1" applyProtection="1">
      <protection hidden="1"/>
    </xf>
    <xf numFmtId="0" fontId="0" fillId="0" borderId="2" xfId="0" applyBorder="1" applyAlignment="1" applyProtection="1">
      <alignment horizontal="center" vertical="center"/>
      <protection hidden="1"/>
    </xf>
    <xf numFmtId="0" fontId="7" fillId="2" borderId="10" xfId="0" applyFont="1" applyFill="1" applyBorder="1" applyAlignment="1" applyProtection="1">
      <alignment horizontal="center" vertical="center" wrapText="1"/>
      <protection hidden="1"/>
    </xf>
    <xf numFmtId="0" fontId="0" fillId="0" borderId="0" xfId="0" applyAlignment="1" applyProtection="1">
      <alignment vertical="center"/>
      <protection hidden="1"/>
    </xf>
    <xf numFmtId="0" fontId="33" fillId="0" borderId="0" xfId="0" applyFont="1" applyBorder="1" applyAlignment="1" applyProtection="1">
      <alignment wrapText="1"/>
      <protection hidden="1"/>
    </xf>
    <xf numFmtId="0" fontId="0" fillId="0" borderId="0" xfId="0" applyFont="1" applyBorder="1" applyAlignment="1" applyProtection="1">
      <alignment horizontal="center" vertical="center" wrapText="1"/>
      <protection hidden="1"/>
    </xf>
    <xf numFmtId="0" fontId="0" fillId="0" borderId="0" xfId="0" applyBorder="1" applyAlignment="1" applyProtection="1">
      <alignment vertical="center"/>
      <protection hidden="1"/>
    </xf>
    <xf numFmtId="0" fontId="0" fillId="0" borderId="1" xfId="0" applyBorder="1" applyAlignment="1" applyProtection="1">
      <alignment vertical="center"/>
      <protection hidden="1"/>
    </xf>
    <xf numFmtId="0" fontId="7" fillId="0" borderId="41" xfId="0" applyFont="1" applyFill="1" applyBorder="1" applyAlignment="1" applyProtection="1">
      <alignment horizontal="center" vertical="center" wrapText="1"/>
      <protection hidden="1"/>
    </xf>
    <xf numFmtId="0" fontId="7" fillId="0" borderId="42" xfId="0" applyFont="1" applyBorder="1" applyAlignment="1" applyProtection="1">
      <alignment horizontal="center" vertical="center" wrapText="1"/>
      <protection hidden="1"/>
    </xf>
    <xf numFmtId="0" fontId="23" fillId="0" borderId="42" xfId="0" applyFont="1" applyBorder="1" applyAlignment="1" applyProtection="1">
      <alignment horizontal="center" vertical="center" wrapText="1"/>
      <protection hidden="1"/>
    </xf>
    <xf numFmtId="0" fontId="7" fillId="2" borderId="42" xfId="0" applyFont="1" applyFill="1" applyBorder="1" applyAlignment="1" applyProtection="1">
      <alignment horizontal="center" vertical="center" wrapText="1"/>
      <protection hidden="1"/>
    </xf>
    <xf numFmtId="0" fontId="7" fillId="16" borderId="60" xfId="0" applyFont="1" applyFill="1" applyBorder="1" applyAlignment="1" applyProtection="1">
      <alignment horizontal="center" vertical="center" wrapText="1"/>
      <protection hidden="1"/>
    </xf>
    <xf numFmtId="0" fontId="7" fillId="16" borderId="41" xfId="0" applyFont="1" applyFill="1" applyBorder="1" applyAlignment="1" applyProtection="1">
      <alignment horizontal="center" vertical="center" wrapText="1"/>
      <protection hidden="1"/>
    </xf>
    <xf numFmtId="0" fontId="7" fillId="16" borderId="42" xfId="0" applyFont="1" applyFill="1" applyBorder="1" applyAlignment="1" applyProtection="1">
      <alignment horizontal="center" vertical="center" wrapText="1"/>
      <protection hidden="1"/>
    </xf>
    <xf numFmtId="0" fontId="7" fillId="14" borderId="42" xfId="0" applyFont="1" applyFill="1" applyBorder="1" applyAlignment="1" applyProtection="1">
      <alignment horizontal="center" vertical="center" wrapText="1"/>
      <protection hidden="1"/>
    </xf>
    <xf numFmtId="0" fontId="7" fillId="2" borderId="60" xfId="0" applyFont="1" applyFill="1" applyBorder="1" applyAlignment="1" applyProtection="1">
      <alignment horizontal="center" vertical="center" wrapText="1"/>
      <protection hidden="1"/>
    </xf>
    <xf numFmtId="0" fontId="7" fillId="14" borderId="30" xfId="0" applyFont="1" applyFill="1" applyBorder="1" applyAlignment="1" applyProtection="1">
      <alignment horizontal="center" vertical="center" wrapText="1"/>
      <protection hidden="1"/>
    </xf>
    <xf numFmtId="0" fontId="7" fillId="0" borderId="41" xfId="0" applyFont="1" applyBorder="1" applyAlignment="1" applyProtection="1">
      <alignment horizontal="center" vertical="center" wrapText="1"/>
      <protection hidden="1"/>
    </xf>
    <xf numFmtId="0" fontId="7" fillId="0" borderId="42" xfId="0" applyFont="1" applyFill="1" applyBorder="1" applyAlignment="1" applyProtection="1">
      <alignment horizontal="center" vertical="center" wrapText="1"/>
      <protection hidden="1"/>
    </xf>
    <xf numFmtId="0" fontId="7" fillId="5" borderId="37" xfId="0" applyFont="1" applyFill="1" applyBorder="1" applyAlignment="1" applyProtection="1">
      <alignment vertical="center" wrapText="1"/>
      <protection hidden="1"/>
    </xf>
    <xf numFmtId="0" fontId="7" fillId="5" borderId="36" xfId="0" applyFont="1" applyFill="1" applyBorder="1" applyAlignment="1" applyProtection="1">
      <alignment vertical="center" wrapText="1"/>
      <protection hidden="1"/>
    </xf>
    <xf numFmtId="0" fontId="7" fillId="5" borderId="38" xfId="0" applyFont="1" applyFill="1" applyBorder="1" applyAlignment="1" applyProtection="1">
      <alignment vertical="center" wrapText="1"/>
      <protection hidden="1"/>
    </xf>
    <xf numFmtId="0" fontId="33" fillId="0" borderId="0" xfId="0" applyFont="1" applyBorder="1" applyAlignment="1" applyProtection="1">
      <alignment horizontal="center" wrapText="1"/>
      <protection hidden="1"/>
    </xf>
    <xf numFmtId="3" fontId="4" fillId="5" borderId="42" xfId="1" applyNumberFormat="1" applyFont="1" applyFill="1" applyBorder="1" applyAlignment="1" applyProtection="1">
      <alignment horizontal="center" vertical="center"/>
      <protection hidden="1"/>
    </xf>
    <xf numFmtId="0" fontId="6" fillId="2" borderId="26" xfId="0" applyFont="1" applyFill="1" applyBorder="1" applyAlignment="1" applyProtection="1">
      <protection hidden="1"/>
    </xf>
    <xf numFmtId="0" fontId="6" fillId="0" borderId="0" xfId="0" applyFont="1" applyBorder="1" applyAlignment="1" applyProtection="1">
      <alignment vertical="center"/>
      <protection hidden="1"/>
    </xf>
    <xf numFmtId="0" fontId="7" fillId="0" borderId="10" xfId="0" applyFont="1" applyBorder="1" applyAlignment="1" applyProtection="1">
      <alignment horizontal="center" vertical="center" wrapText="1"/>
      <protection hidden="1"/>
    </xf>
    <xf numFmtId="0" fontId="7" fillId="0" borderId="0" xfId="0" applyFont="1" applyFill="1" applyAlignment="1" applyProtection="1">
      <alignment horizontal="center" vertical="center" wrapText="1"/>
      <protection hidden="1"/>
    </xf>
    <xf numFmtId="0" fontId="33" fillId="0" borderId="1" xfId="0" applyFont="1" applyBorder="1" applyAlignment="1" applyProtection="1">
      <alignment wrapText="1"/>
      <protection hidden="1"/>
    </xf>
    <xf numFmtId="165" fontId="0" fillId="14" borderId="20" xfId="0" applyNumberFormat="1" applyFill="1" applyBorder="1" applyAlignment="1" applyProtection="1">
      <alignment horizontal="center" vertical="center"/>
      <protection hidden="1"/>
    </xf>
    <xf numFmtId="164" fontId="4" fillId="5" borderId="42" xfId="2" applyNumberFormat="1" applyFont="1" applyFill="1" applyBorder="1" applyAlignment="1" applyProtection="1">
      <alignment horizontal="center" vertical="center"/>
      <protection hidden="1"/>
    </xf>
    <xf numFmtId="3" fontId="0" fillId="0" borderId="0" xfId="4" applyNumberFormat="1" applyFont="1" applyFill="1" applyBorder="1" applyAlignment="1" applyProtection="1">
      <alignment vertical="center"/>
      <protection hidden="1"/>
    </xf>
    <xf numFmtId="0" fontId="0" fillId="0" borderId="51" xfId="0" applyBorder="1" applyAlignment="1" applyProtection="1">
      <alignment horizontal="center" vertical="center" wrapText="1"/>
      <protection hidden="1"/>
    </xf>
    <xf numFmtId="0" fontId="0" fillId="0" borderId="54" xfId="0" applyBorder="1" applyAlignment="1" applyProtection="1">
      <alignment horizontal="center" vertical="center" wrapText="1"/>
      <protection hidden="1"/>
    </xf>
    <xf numFmtId="165" fontId="4" fillId="5" borderId="22" xfId="1" applyNumberFormat="1" applyFont="1" applyFill="1" applyBorder="1" applyAlignment="1" applyProtection="1">
      <alignment horizontal="center" vertical="center"/>
      <protection hidden="1"/>
    </xf>
    <xf numFmtId="165" fontId="4" fillId="5" borderId="26" xfId="1" applyNumberFormat="1" applyFont="1" applyFill="1" applyBorder="1" applyAlignment="1" applyProtection="1">
      <alignment horizontal="center" vertical="center"/>
      <protection hidden="1"/>
    </xf>
    <xf numFmtId="0" fontId="0" fillId="0" borderId="0" xfId="0" applyBorder="1" applyAlignment="1" applyProtection="1">
      <alignment vertical="center" wrapText="1"/>
      <protection hidden="1"/>
    </xf>
    <xf numFmtId="44" fontId="0" fillId="0" borderId="0" xfId="0" applyNumberFormat="1" applyBorder="1" applyAlignment="1" applyProtection="1">
      <alignment horizontal="center" vertical="center"/>
      <protection hidden="1"/>
    </xf>
    <xf numFmtId="0" fontId="7" fillId="0" borderId="0" xfId="0" applyFont="1" applyBorder="1" applyAlignment="1" applyProtection="1">
      <alignment vertical="center" wrapText="1"/>
      <protection hidden="1"/>
    </xf>
    <xf numFmtId="165" fontId="0" fillId="14" borderId="13" xfId="0" applyNumberFormat="1" applyFill="1" applyBorder="1" applyAlignment="1" applyProtection="1">
      <alignment horizontal="center" vertical="center"/>
      <protection hidden="1"/>
    </xf>
    <xf numFmtId="0" fontId="1" fillId="0" borderId="26" xfId="0" applyFont="1" applyBorder="1" applyAlignment="1" applyProtection="1">
      <alignment horizontal="left" vertical="center" wrapText="1"/>
      <protection hidden="1"/>
    </xf>
    <xf numFmtId="165" fontId="0" fillId="11" borderId="26" xfId="0" applyNumberFormat="1" applyFill="1" applyBorder="1" applyAlignment="1" applyProtection="1">
      <alignment horizontal="center" vertical="center"/>
      <protection hidden="1"/>
    </xf>
    <xf numFmtId="0" fontId="0" fillId="0" borderId="0" xfId="0" applyAlignment="1" applyProtection="1">
      <protection hidden="1"/>
    </xf>
    <xf numFmtId="0" fontId="12" fillId="0" borderId="5" xfId="0" applyFont="1" applyBorder="1" applyAlignment="1" applyProtection="1">
      <protection hidden="1"/>
    </xf>
    <xf numFmtId="0" fontId="6" fillId="2" borderId="6" xfId="0" applyFont="1" applyFill="1" applyBorder="1" applyAlignment="1" applyProtection="1">
      <alignment horizontal="center"/>
      <protection hidden="1"/>
    </xf>
    <xf numFmtId="0" fontId="0" fillId="0" borderId="1" xfId="0" applyBorder="1" applyAlignment="1" applyProtection="1">
      <alignment horizontal="center" wrapText="1"/>
      <protection hidden="1"/>
    </xf>
    <xf numFmtId="0" fontId="0" fillId="2" borderId="31" xfId="0" applyFill="1" applyBorder="1" applyAlignment="1" applyProtection="1">
      <alignment horizontal="center" wrapText="1"/>
      <protection hidden="1"/>
    </xf>
    <xf numFmtId="0" fontId="0" fillId="0" borderId="0" xfId="0" applyAlignment="1" applyProtection="1">
      <alignment horizontal="center" wrapText="1"/>
      <protection hidden="1"/>
    </xf>
    <xf numFmtId="0" fontId="6" fillId="5" borderId="0" xfId="0" applyFont="1" applyFill="1" applyBorder="1" applyAlignment="1" applyProtection="1">
      <alignment horizontal="left" vertical="center" wrapText="1"/>
      <protection hidden="1"/>
    </xf>
    <xf numFmtId="165" fontId="0" fillId="3" borderId="7" xfId="0" applyNumberFormat="1" applyFill="1" applyBorder="1" applyAlignment="1" applyProtection="1">
      <protection hidden="1"/>
    </xf>
    <xf numFmtId="1" fontId="33" fillId="0" borderId="0" xfId="0" applyNumberFormat="1" applyFont="1" applyAlignment="1" applyProtection="1">
      <alignment horizontal="center" vertical="center"/>
      <protection hidden="1"/>
    </xf>
    <xf numFmtId="0" fontId="6" fillId="2" borderId="0" xfId="0" applyFont="1" applyFill="1" applyBorder="1" applyAlignment="1" applyProtection="1">
      <alignment horizontal="left" wrapText="1"/>
      <protection hidden="1"/>
    </xf>
    <xf numFmtId="0" fontId="11" fillId="0" borderId="1" xfId="0" applyFont="1" applyBorder="1" applyAlignment="1" applyProtection="1">
      <alignment horizontal="center" wrapText="1"/>
      <protection hidden="1"/>
    </xf>
    <xf numFmtId="0" fontId="12" fillId="2" borderId="0" xfId="0" applyFont="1" applyFill="1" applyBorder="1" applyAlignment="1" applyProtection="1">
      <alignment horizontal="left" wrapText="1"/>
      <protection hidden="1"/>
    </xf>
    <xf numFmtId="0" fontId="11" fillId="0" borderId="0" xfId="0" applyFont="1" applyAlignment="1" applyProtection="1">
      <protection hidden="1"/>
    </xf>
    <xf numFmtId="0" fontId="6" fillId="2" borderId="21" xfId="0" applyFont="1" applyFill="1" applyBorder="1" applyAlignment="1" applyProtection="1">
      <alignment horizontal="center"/>
      <protection hidden="1"/>
    </xf>
    <xf numFmtId="0" fontId="6" fillId="7" borderId="26" xfId="0" applyFont="1" applyFill="1" applyBorder="1" applyAlignment="1" applyProtection="1">
      <alignment horizontal="center" vertical="center" wrapText="1"/>
      <protection hidden="1"/>
    </xf>
    <xf numFmtId="1" fontId="0" fillId="14" borderId="26" xfId="0" applyNumberFormat="1" applyFill="1" applyBorder="1" applyAlignment="1" applyProtection="1">
      <alignment horizontal="center" vertical="center"/>
      <protection hidden="1"/>
    </xf>
    <xf numFmtId="0" fontId="0" fillId="0" borderId="0" xfId="0" applyFill="1" applyBorder="1" applyAlignment="1" applyProtection="1">
      <alignment horizontal="left"/>
      <protection hidden="1"/>
    </xf>
    <xf numFmtId="165" fontId="0" fillId="0" borderId="0" xfId="0" applyNumberFormat="1" applyFill="1" applyBorder="1" applyAlignment="1" applyProtection="1">
      <protection hidden="1"/>
    </xf>
    <xf numFmtId="1" fontId="0" fillId="0" borderId="0" xfId="0" applyNumberFormat="1" applyFill="1" applyBorder="1" applyAlignment="1" applyProtection="1">
      <protection hidden="1"/>
    </xf>
    <xf numFmtId="0" fontId="0" fillId="0" borderId="0" xfId="0" applyFill="1" applyBorder="1" applyAlignment="1" applyProtection="1">
      <protection hidden="1"/>
    </xf>
    <xf numFmtId="1" fontId="6" fillId="14" borderId="26" xfId="1" applyNumberFormat="1" applyFont="1" applyFill="1" applyBorder="1" applyAlignment="1" applyProtection="1">
      <alignment horizontal="center" vertical="center"/>
      <protection hidden="1"/>
    </xf>
    <xf numFmtId="44" fontId="0" fillId="0" borderId="0" xfId="0" applyNumberFormat="1" applyFill="1" applyBorder="1" applyAlignment="1" applyProtection="1">
      <protection hidden="1"/>
    </xf>
    <xf numFmtId="44" fontId="0" fillId="0" borderId="0" xfId="0" applyNumberFormat="1" applyBorder="1" applyAlignment="1" applyProtection="1">
      <protection hidden="1"/>
    </xf>
    <xf numFmtId="0" fontId="0" fillId="0" borderId="0" xfId="0" applyFill="1" applyBorder="1" applyAlignment="1" applyProtection="1">
      <alignment horizontal="left" wrapText="1"/>
      <protection hidden="1"/>
    </xf>
    <xf numFmtId="44" fontId="6" fillId="14" borderId="26" xfId="1" applyNumberFormat="1" applyFont="1" applyFill="1" applyBorder="1" applyAlignment="1" applyProtection="1">
      <alignment horizontal="center" vertical="center"/>
      <protection hidden="1"/>
    </xf>
    <xf numFmtId="0" fontId="0" fillId="0" borderId="0" xfId="0" applyBorder="1" applyAlignment="1" applyProtection="1">
      <alignment horizontal="left" wrapText="1"/>
      <protection hidden="1"/>
    </xf>
    <xf numFmtId="0" fontId="7" fillId="0" borderId="47" xfId="0" applyFont="1" applyFill="1" applyBorder="1" applyAlignment="1" applyProtection="1">
      <alignment horizontal="center" vertical="center" wrapText="1"/>
      <protection hidden="1"/>
    </xf>
    <xf numFmtId="0" fontId="0" fillId="0" borderId="8" xfId="0" applyBorder="1" applyAlignment="1" applyProtection="1">
      <alignment vertical="center"/>
      <protection hidden="1"/>
    </xf>
    <xf numFmtId="0" fontId="15" fillId="0" borderId="0" xfId="0" applyFont="1" applyAlignment="1" applyProtection="1">
      <alignment vertical="center"/>
      <protection hidden="1"/>
    </xf>
    <xf numFmtId="0" fontId="15" fillId="14" borderId="5" xfId="0" applyFont="1" applyFill="1" applyBorder="1" applyAlignment="1" applyProtection="1">
      <alignment vertical="center"/>
      <protection hidden="1"/>
    </xf>
    <xf numFmtId="0" fontId="15" fillId="14" borderId="21" xfId="0" applyFont="1" applyFill="1" applyBorder="1" applyAlignment="1" applyProtection="1">
      <alignment vertical="center"/>
      <protection hidden="1"/>
    </xf>
    <xf numFmtId="0" fontId="15" fillId="14" borderId="0" xfId="0" applyFont="1" applyFill="1" applyBorder="1" applyAlignment="1" applyProtection="1">
      <alignment vertical="center"/>
      <protection hidden="1"/>
    </xf>
    <xf numFmtId="0" fontId="15" fillId="14" borderId="15" xfId="0" applyFont="1" applyFill="1" applyBorder="1" applyAlignment="1" applyProtection="1">
      <alignment vertical="center"/>
      <protection hidden="1"/>
    </xf>
    <xf numFmtId="0" fontId="20" fillId="14" borderId="0" xfId="0" applyFont="1" applyFill="1" applyBorder="1" applyAlignment="1" applyProtection="1">
      <alignment vertical="center"/>
      <protection hidden="1"/>
    </xf>
    <xf numFmtId="0" fontId="0" fillId="14" borderId="0" xfId="0" applyFill="1" applyBorder="1" applyAlignment="1" applyProtection="1">
      <alignment vertical="center"/>
      <protection hidden="1"/>
    </xf>
    <xf numFmtId="0" fontId="19" fillId="0" borderId="0" xfId="0" applyFont="1" applyAlignment="1" applyProtection="1">
      <alignment vertical="center"/>
      <protection hidden="1"/>
    </xf>
    <xf numFmtId="0" fontId="22" fillId="14" borderId="1" xfId="0" applyFont="1" applyFill="1" applyBorder="1" applyAlignment="1" applyProtection="1">
      <alignment vertical="center"/>
      <protection hidden="1"/>
    </xf>
    <xf numFmtId="0" fontId="19" fillId="14" borderId="0" xfId="0" applyFont="1" applyFill="1" applyBorder="1" applyAlignment="1" applyProtection="1">
      <alignment vertical="center"/>
      <protection hidden="1"/>
    </xf>
    <xf numFmtId="0" fontId="19" fillId="14" borderId="15" xfId="0" applyFont="1" applyFill="1" applyBorder="1" applyAlignment="1" applyProtection="1">
      <alignment vertical="center"/>
      <protection hidden="1"/>
    </xf>
    <xf numFmtId="0" fontId="24" fillId="14" borderId="1" xfId="0" applyFont="1" applyFill="1" applyBorder="1" applyAlignment="1" applyProtection="1">
      <alignment horizontal="left" vertical="center" wrapText="1"/>
      <protection hidden="1"/>
    </xf>
    <xf numFmtId="0" fontId="19" fillId="14" borderId="1" xfId="0" applyFont="1" applyFill="1" applyBorder="1" applyAlignment="1" applyProtection="1">
      <alignment horizontal="left" vertical="center"/>
      <protection hidden="1"/>
    </xf>
    <xf numFmtId="0" fontId="19" fillId="14" borderId="1" xfId="0" applyFont="1" applyFill="1" applyBorder="1" applyAlignment="1" applyProtection="1">
      <alignment vertical="center"/>
      <protection hidden="1"/>
    </xf>
    <xf numFmtId="0" fontId="24" fillId="14" borderId="0" xfId="0" applyFont="1" applyFill="1" applyBorder="1" applyAlignment="1" applyProtection="1">
      <alignment horizontal="left" vertical="center" wrapText="1"/>
      <protection hidden="1"/>
    </xf>
    <xf numFmtId="0" fontId="19" fillId="14" borderId="1" xfId="0" applyFont="1" applyFill="1" applyBorder="1" applyAlignment="1" applyProtection="1">
      <alignment horizontal="left" vertical="center" wrapText="1"/>
      <protection hidden="1"/>
    </xf>
    <xf numFmtId="0" fontId="22" fillId="14" borderId="56" xfId="0" applyFont="1" applyFill="1" applyBorder="1" applyAlignment="1" applyProtection="1">
      <alignment vertical="center" wrapText="1"/>
      <protection hidden="1"/>
    </xf>
    <xf numFmtId="0" fontId="15" fillId="14" borderId="46" xfId="0" applyFont="1" applyFill="1" applyBorder="1" applyAlignment="1" applyProtection="1">
      <alignment vertical="center"/>
      <protection hidden="1"/>
    </xf>
    <xf numFmtId="0" fontId="15" fillId="14" borderId="57" xfId="0" applyFont="1" applyFill="1" applyBorder="1" applyAlignment="1" applyProtection="1">
      <alignment vertical="center"/>
      <protection hidden="1"/>
    </xf>
    <xf numFmtId="0" fontId="22" fillId="14" borderId="1" xfId="0" applyFont="1" applyFill="1" applyBorder="1" applyAlignment="1" applyProtection="1">
      <alignment vertical="center" wrapText="1"/>
      <protection hidden="1"/>
    </xf>
    <xf numFmtId="0" fontId="19" fillId="14" borderId="46" xfId="0" applyFont="1" applyFill="1" applyBorder="1" applyAlignment="1" applyProtection="1">
      <alignment horizontal="center" vertical="center" wrapText="1"/>
      <protection hidden="1"/>
    </xf>
    <xf numFmtId="0" fontId="19" fillId="14" borderId="0" xfId="0" applyFont="1" applyFill="1" applyBorder="1" applyAlignment="1" applyProtection="1">
      <alignment horizontal="center" vertical="center" wrapText="1"/>
      <protection hidden="1"/>
    </xf>
    <xf numFmtId="0" fontId="6" fillId="0" borderId="26" xfId="0" applyFont="1" applyFill="1" applyBorder="1" applyAlignment="1" applyProtection="1">
      <alignment horizontal="right" vertical="center" wrapText="1"/>
      <protection hidden="1"/>
    </xf>
    <xf numFmtId="0" fontId="6" fillId="0" borderId="26"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left" vertical="center" wrapText="1"/>
      <protection hidden="1"/>
    </xf>
    <xf numFmtId="0" fontId="6" fillId="0" borderId="1" xfId="0" applyFont="1" applyFill="1" applyBorder="1" applyAlignment="1" applyProtection="1">
      <alignment horizontal="left" vertical="center" wrapText="1"/>
      <protection hidden="1"/>
    </xf>
    <xf numFmtId="0" fontId="6" fillId="0" borderId="56" xfId="0" applyFont="1" applyFill="1" applyBorder="1" applyAlignment="1" applyProtection="1">
      <alignment horizontal="left" vertical="center" wrapText="1"/>
      <protection hidden="1"/>
    </xf>
    <xf numFmtId="0" fontId="6" fillId="0" borderId="2" xfId="0" applyFont="1" applyFill="1" applyBorder="1" applyAlignment="1" applyProtection="1">
      <alignment horizontal="left" vertical="center" wrapText="1"/>
      <protection hidden="1"/>
    </xf>
    <xf numFmtId="0" fontId="6" fillId="0" borderId="0" xfId="0" applyFont="1" applyFill="1" applyBorder="1" applyAlignment="1" applyProtection="1">
      <alignment horizontal="right" vertical="center" wrapText="1"/>
      <protection hidden="1"/>
    </xf>
    <xf numFmtId="1" fontId="6" fillId="14" borderId="6" xfId="1" applyNumberFormat="1" applyFont="1" applyFill="1" applyBorder="1" applyAlignment="1" applyProtection="1">
      <alignment horizontal="center" vertical="center"/>
      <protection hidden="1"/>
    </xf>
    <xf numFmtId="0" fontId="13" fillId="0" borderId="0" xfId="0" applyFont="1" applyBorder="1" applyAlignment="1" applyProtection="1">
      <alignment horizontal="left" vertical="center" wrapText="1"/>
      <protection hidden="1"/>
    </xf>
    <xf numFmtId="0" fontId="14" fillId="8" borderId="0" xfId="0" applyFont="1" applyFill="1" applyBorder="1" applyAlignment="1" applyProtection="1">
      <alignment horizontal="left" vertical="center"/>
      <protection hidden="1"/>
    </xf>
    <xf numFmtId="0" fontId="6" fillId="2" borderId="26" xfId="0" applyFont="1" applyFill="1" applyBorder="1" applyAlignment="1" applyProtection="1">
      <alignment horizontal="center"/>
      <protection hidden="1"/>
    </xf>
    <xf numFmtId="0" fontId="7" fillId="14" borderId="44" xfId="0" applyFont="1" applyFill="1" applyBorder="1" applyAlignment="1" applyProtection="1">
      <alignment horizontal="center" vertical="center" wrapText="1"/>
      <protection hidden="1"/>
    </xf>
    <xf numFmtId="0" fontId="0" fillId="0" borderId="4" xfId="0" applyBorder="1" applyAlignment="1" applyProtection="1">
      <protection hidden="1"/>
    </xf>
    <xf numFmtId="0" fontId="0" fillId="0" borderId="21" xfId="0" applyBorder="1" applyAlignment="1" applyProtection="1">
      <protection hidden="1"/>
    </xf>
    <xf numFmtId="0" fontId="0" fillId="0" borderId="1" xfId="0" applyBorder="1" applyAlignment="1" applyProtection="1">
      <protection hidden="1"/>
    </xf>
    <xf numFmtId="0" fontId="0" fillId="0" borderId="15" xfId="0" applyBorder="1" applyAlignment="1" applyProtection="1">
      <protection hidden="1"/>
    </xf>
    <xf numFmtId="0" fontId="0" fillId="0" borderId="2" xfId="0" applyBorder="1" applyAlignment="1" applyProtection="1">
      <alignment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15" xfId="0" applyBorder="1" applyAlignment="1" applyProtection="1">
      <alignment vertical="center"/>
      <protection hidden="1"/>
    </xf>
    <xf numFmtId="2" fontId="5" fillId="0" borderId="15" xfId="0" applyNumberFormat="1" applyFont="1" applyFill="1" applyBorder="1" applyAlignment="1" applyProtection="1">
      <protection hidden="1"/>
    </xf>
    <xf numFmtId="0" fontId="6" fillId="0" borderId="5" xfId="0" applyFont="1" applyFill="1" applyBorder="1" applyAlignment="1" applyProtection="1">
      <alignment horizontal="right" vertical="center" wrapText="1"/>
      <protection hidden="1"/>
    </xf>
    <xf numFmtId="0" fontId="6" fillId="0" borderId="21" xfId="0" applyFont="1" applyFill="1" applyBorder="1" applyAlignment="1" applyProtection="1">
      <alignment horizontal="right" vertical="center" wrapText="1"/>
      <protection hidden="1"/>
    </xf>
    <xf numFmtId="0" fontId="6" fillId="0" borderId="15" xfId="0" applyFont="1" applyFill="1" applyBorder="1" applyAlignment="1" applyProtection="1">
      <alignment horizontal="right" vertical="center" wrapText="1"/>
      <protection hidden="1"/>
    </xf>
    <xf numFmtId="44" fontId="0" fillId="0" borderId="15" xfId="0" applyNumberFormat="1" applyBorder="1" applyAlignment="1" applyProtection="1">
      <protection hidden="1"/>
    </xf>
    <xf numFmtId="0" fontId="0" fillId="0" borderId="2" xfId="0" applyBorder="1" applyAlignment="1" applyProtection="1">
      <protection hidden="1"/>
    </xf>
    <xf numFmtId="44" fontId="11" fillId="14" borderId="26" xfId="1" applyNumberFormat="1" applyFont="1" applyFill="1" applyBorder="1" applyAlignment="1" applyProtection="1">
      <alignment horizontal="center" vertical="center"/>
      <protection hidden="1"/>
    </xf>
    <xf numFmtId="44" fontId="0" fillId="14" borderId="16" xfId="0" applyNumberFormat="1" applyFont="1" applyFill="1" applyBorder="1" applyAlignment="1" applyProtection="1">
      <alignment horizontal="center" vertical="center"/>
      <protection hidden="1"/>
    </xf>
    <xf numFmtId="10" fontId="11" fillId="14" borderId="26" xfId="1" applyNumberFormat="1" applyFont="1" applyFill="1" applyBorder="1" applyAlignment="1" applyProtection="1">
      <alignment horizontal="center" vertical="center"/>
      <protection hidden="1"/>
    </xf>
    <xf numFmtId="44" fontId="41" fillId="14" borderId="26" xfId="0" applyNumberFormat="1" applyFont="1" applyFill="1" applyBorder="1" applyAlignment="1" applyProtection="1">
      <alignment horizontal="center" vertical="center"/>
      <protection hidden="1"/>
    </xf>
    <xf numFmtId="44" fontId="0" fillId="0" borderId="0" xfId="0" applyNumberFormat="1" applyFill="1" applyBorder="1" applyAlignment="1" applyProtection="1">
      <alignment horizontal="left" wrapText="1"/>
      <protection hidden="1"/>
    </xf>
    <xf numFmtId="0" fontId="5" fillId="0" borderId="0" xfId="0" applyFont="1" applyBorder="1" applyAlignment="1" applyProtection="1">
      <alignment vertical="center" wrapText="1"/>
      <protection hidden="1"/>
    </xf>
    <xf numFmtId="0" fontId="5" fillId="0" borderId="0" xfId="0" applyFont="1" applyBorder="1" applyAlignment="1" applyProtection="1">
      <alignment vertical="center"/>
      <protection hidden="1"/>
    </xf>
    <xf numFmtId="0" fontId="5" fillId="0" borderId="0" xfId="0" applyFont="1" applyBorder="1" applyAlignment="1" applyProtection="1">
      <alignment horizontal="center" vertical="center"/>
      <protection hidden="1"/>
    </xf>
    <xf numFmtId="0" fontId="5" fillId="0" borderId="0" xfId="0" applyFont="1" applyAlignment="1" applyProtection="1">
      <alignment horizontal="right" vertical="center"/>
      <protection hidden="1"/>
    </xf>
    <xf numFmtId="0" fontId="18" fillId="0" borderId="15" xfId="0" applyFont="1" applyBorder="1" applyAlignment="1" applyProtection="1">
      <alignment vertical="center" wrapText="1"/>
      <protection hidden="1"/>
    </xf>
    <xf numFmtId="165" fontId="0" fillId="14" borderId="3" xfId="0" quotePrefix="1" applyNumberFormat="1" applyFill="1" applyBorder="1" applyAlignment="1" applyProtection="1">
      <alignment horizontal="center" vertical="center"/>
      <protection hidden="1"/>
    </xf>
    <xf numFmtId="44" fontId="4" fillId="0" borderId="35" xfId="1" applyFont="1" applyFill="1" applyBorder="1" applyAlignment="1" applyProtection="1">
      <alignment horizontal="center" vertical="center"/>
      <protection hidden="1"/>
    </xf>
    <xf numFmtId="165" fontId="0" fillId="14" borderId="14" xfId="0" quotePrefix="1" applyNumberFormat="1" applyFill="1" applyBorder="1" applyAlignment="1" applyProtection="1">
      <alignment horizontal="center" vertical="center"/>
      <protection hidden="1"/>
    </xf>
    <xf numFmtId="165" fontId="4" fillId="0" borderId="3" xfId="1" applyNumberFormat="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wrapText="1"/>
      <protection hidden="1"/>
    </xf>
    <xf numFmtId="0" fontId="0" fillId="0" borderId="3" xfId="0" applyBorder="1" applyAlignment="1" applyProtection="1">
      <alignment horizontal="left" vertical="center" wrapText="1"/>
      <protection locked="0"/>
    </xf>
    <xf numFmtId="165" fontId="4" fillId="0" borderId="3" xfId="1" applyNumberFormat="1" applyFont="1" applyBorder="1" applyAlignment="1" applyProtection="1">
      <alignment horizontal="center" vertical="center"/>
      <protection locked="0"/>
    </xf>
    <xf numFmtId="0" fontId="0" fillId="0" borderId="14" xfId="0" applyBorder="1" applyAlignment="1" applyProtection="1">
      <alignment horizontal="left" vertical="center" wrapText="1"/>
      <protection locked="0"/>
    </xf>
    <xf numFmtId="165" fontId="4" fillId="0" borderId="14" xfId="1" applyNumberFormat="1" applyFont="1" applyFill="1" applyBorder="1" applyAlignment="1" applyProtection="1">
      <alignment horizontal="center" vertical="center"/>
      <protection locked="0"/>
    </xf>
    <xf numFmtId="0" fontId="7" fillId="14" borderId="44" xfId="0" applyFont="1" applyFill="1" applyBorder="1" applyAlignment="1" applyProtection="1">
      <alignment horizontal="center" vertical="center" wrapText="1"/>
      <protection hidden="1"/>
    </xf>
    <xf numFmtId="0" fontId="38" fillId="0" borderId="0" xfId="0" applyFont="1" applyAlignment="1" applyProtection="1">
      <alignment horizontal="center" vertical="center"/>
      <protection hidden="1"/>
    </xf>
    <xf numFmtId="0" fontId="38" fillId="0" borderId="0" xfId="0" applyFont="1" applyAlignment="1" applyProtection="1">
      <alignment horizontal="center" vertical="center" wrapText="1"/>
      <protection hidden="1"/>
    </xf>
    <xf numFmtId="0" fontId="38" fillId="0" borderId="0" xfId="0" applyFont="1" applyAlignment="1" applyProtection="1">
      <alignment horizontal="right" vertical="center"/>
      <protection hidden="1"/>
    </xf>
    <xf numFmtId="0" fontId="5" fillId="0" borderId="0" xfId="0" applyFont="1" applyAlignment="1" applyProtection="1">
      <alignment horizontal="center" vertical="center" wrapText="1"/>
      <protection hidden="1"/>
    </xf>
    <xf numFmtId="170" fontId="0" fillId="0" borderId="3" xfId="0" applyNumberFormat="1" applyBorder="1" applyAlignment="1" applyProtection="1">
      <alignment horizontal="center" vertical="center"/>
      <protection hidden="1"/>
    </xf>
    <xf numFmtId="170" fontId="0" fillId="0" borderId="3" xfId="0" applyNumberFormat="1" applyBorder="1" applyProtection="1">
      <protection hidden="1"/>
    </xf>
    <xf numFmtId="0" fontId="38" fillId="2" borderId="3" xfId="0" applyFont="1" applyFill="1" applyBorder="1" applyAlignment="1" applyProtection="1">
      <alignment horizontal="center" vertical="center" wrapText="1"/>
      <protection hidden="1"/>
    </xf>
    <xf numFmtId="0" fontId="38" fillId="2" borderId="10" xfId="0" applyFont="1" applyFill="1" applyBorder="1" applyProtection="1">
      <protection hidden="1"/>
    </xf>
    <xf numFmtId="0" fontId="38" fillId="2" borderId="44" xfId="0" applyFont="1" applyFill="1" applyBorder="1" applyProtection="1">
      <protection hidden="1"/>
    </xf>
    <xf numFmtId="0" fontId="38" fillId="2" borderId="50" xfId="0" applyFont="1" applyFill="1" applyBorder="1" applyProtection="1">
      <protection hidden="1"/>
    </xf>
    <xf numFmtId="0" fontId="22" fillId="14" borderId="0" xfId="0" applyFont="1" applyFill="1" applyBorder="1" applyAlignment="1" applyProtection="1">
      <alignment vertical="center" wrapText="1"/>
      <protection hidden="1"/>
    </xf>
    <xf numFmtId="165" fontId="0" fillId="5" borderId="41" xfId="4" applyNumberFormat="1" applyFont="1" applyFill="1" applyBorder="1" applyAlignment="1" applyProtection="1">
      <alignment horizontal="center" vertical="center"/>
      <protection hidden="1"/>
    </xf>
    <xf numFmtId="3" fontId="4" fillId="5" borderId="30" xfId="1" applyNumberFormat="1" applyFont="1" applyFill="1" applyBorder="1" applyAlignment="1" applyProtection="1">
      <alignment horizontal="center" vertical="center"/>
      <protection hidden="1"/>
    </xf>
    <xf numFmtId="165" fontId="0" fillId="5" borderId="17" xfId="4" applyNumberFormat="1" applyFont="1" applyFill="1" applyBorder="1" applyAlignment="1" applyProtection="1">
      <alignment horizontal="center" vertical="center"/>
      <protection hidden="1"/>
    </xf>
    <xf numFmtId="165" fontId="0" fillId="5" borderId="42" xfId="4" applyNumberFormat="1" applyFont="1" applyFill="1" applyBorder="1" applyAlignment="1" applyProtection="1">
      <alignment horizontal="center" vertical="center"/>
      <protection hidden="1"/>
    </xf>
    <xf numFmtId="0" fontId="45" fillId="0" borderId="0" xfId="0" applyFont="1" applyFill="1" applyBorder="1" applyAlignment="1" applyProtection="1">
      <alignment horizontal="center"/>
      <protection hidden="1"/>
    </xf>
    <xf numFmtId="0" fontId="44" fillId="0" borderId="23" xfId="0" applyFont="1" applyBorder="1" applyAlignment="1" applyProtection="1">
      <alignment horizontal="center"/>
      <protection hidden="1"/>
    </xf>
    <xf numFmtId="0" fontId="44" fillId="0" borderId="3" xfId="0" applyFont="1" applyBorder="1" applyAlignment="1" applyProtection="1">
      <alignment horizontal="center"/>
      <protection hidden="1"/>
    </xf>
    <xf numFmtId="0" fontId="44" fillId="0" borderId="0" xfId="0" applyFont="1" applyFill="1" applyBorder="1" applyAlignment="1" applyProtection="1">
      <alignment horizontal="center"/>
      <protection hidden="1"/>
    </xf>
    <xf numFmtId="0" fontId="44" fillId="0" borderId="1" xfId="0" applyFont="1" applyBorder="1" applyAlignment="1" applyProtection="1">
      <alignment horizontal="center" wrapText="1"/>
      <protection hidden="1"/>
    </xf>
    <xf numFmtId="0" fontId="44" fillId="0" borderId="0" xfId="0" applyFont="1" applyBorder="1" applyAlignment="1" applyProtection="1">
      <alignment horizontal="center" wrapText="1"/>
      <protection hidden="1"/>
    </xf>
    <xf numFmtId="0" fontId="13" fillId="0" borderId="0" xfId="0" applyFont="1" applyBorder="1" applyAlignment="1" applyProtection="1">
      <alignment horizontal="left" vertical="center" wrapText="1"/>
      <protection hidden="1"/>
    </xf>
    <xf numFmtId="0" fontId="14" fillId="8" borderId="0" xfId="0" applyFont="1" applyFill="1" applyBorder="1" applyAlignment="1" applyProtection="1">
      <alignment horizontal="left" vertical="center"/>
      <protection hidden="1"/>
    </xf>
    <xf numFmtId="3" fontId="0" fillId="5" borderId="26" xfId="4" applyNumberFormat="1" applyFont="1" applyFill="1" applyBorder="1" applyAlignment="1" applyProtection="1">
      <alignment horizontal="center" vertical="center"/>
      <protection hidden="1"/>
    </xf>
    <xf numFmtId="165" fontId="0" fillId="14" borderId="18" xfId="0" applyNumberFormat="1" applyFill="1" applyBorder="1" applyAlignment="1" applyProtection="1">
      <alignment horizontal="center" vertical="center"/>
      <protection hidden="1"/>
    </xf>
    <xf numFmtId="0" fontId="0" fillId="2" borderId="67" xfId="0" applyFill="1" applyBorder="1" applyProtection="1">
      <protection hidden="1"/>
    </xf>
    <xf numFmtId="0" fontId="0" fillId="2" borderId="21" xfId="0" applyFill="1" applyBorder="1" applyProtection="1">
      <protection hidden="1"/>
    </xf>
    <xf numFmtId="165" fontId="4" fillId="5" borderId="60" xfId="1" applyNumberFormat="1" applyFont="1" applyFill="1" applyBorder="1" applyAlignment="1" applyProtection="1">
      <alignment horizontal="center" vertical="center"/>
      <protection hidden="1"/>
    </xf>
    <xf numFmtId="0" fontId="0" fillId="2" borderId="4" xfId="0" applyFill="1" applyBorder="1" applyProtection="1">
      <protection hidden="1"/>
    </xf>
    <xf numFmtId="165" fontId="0" fillId="14" borderId="3" xfId="0" applyNumberFormat="1" applyFill="1" applyBorder="1" applyAlignment="1" applyProtection="1">
      <alignment horizontal="center" vertical="center" wrapText="1"/>
      <protection hidden="1"/>
    </xf>
    <xf numFmtId="0" fontId="6" fillId="0" borderId="36" xfId="0" applyFont="1" applyFill="1" applyBorder="1" applyAlignment="1" applyProtection="1">
      <alignment horizontal="left" vertical="center" wrapText="1"/>
      <protection hidden="1"/>
    </xf>
    <xf numFmtId="165" fontId="4" fillId="0" borderId="23" xfId="1" applyNumberFormat="1" applyFont="1" applyBorder="1" applyAlignment="1" applyProtection="1">
      <alignment horizontal="center" vertical="center"/>
      <protection locked="0"/>
    </xf>
    <xf numFmtId="165" fontId="4" fillId="0" borderId="0" xfId="1"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9" fontId="0" fillId="0" borderId="0" xfId="0" applyNumberFormat="1" applyBorder="1" applyAlignment="1" applyProtection="1">
      <alignment horizontal="right"/>
      <protection hidden="1"/>
    </xf>
    <xf numFmtId="9" fontId="0" fillId="0" borderId="0" xfId="0" applyNumberFormat="1" applyBorder="1" applyAlignment="1" applyProtection="1">
      <alignment horizontal="right" wrapText="1"/>
      <protection hidden="1"/>
    </xf>
    <xf numFmtId="3" fontId="0" fillId="16" borderId="7" xfId="0" applyNumberFormat="1" applyFill="1" applyBorder="1" applyAlignment="1" applyProtection="1">
      <protection hidden="1"/>
    </xf>
    <xf numFmtId="3" fontId="0" fillId="16" borderId="11" xfId="0" applyNumberFormat="1" applyFill="1" applyBorder="1" applyAlignment="1" applyProtection="1">
      <protection hidden="1"/>
    </xf>
    <xf numFmtId="3" fontId="0" fillId="2" borderId="12" xfId="0" applyNumberFormat="1" applyFill="1" applyBorder="1" applyAlignment="1" applyProtection="1">
      <protection hidden="1"/>
    </xf>
    <xf numFmtId="3" fontId="0" fillId="16" borderId="23" xfId="0" applyNumberFormat="1" applyFill="1" applyBorder="1" applyAlignment="1" applyProtection="1">
      <protection hidden="1"/>
    </xf>
    <xf numFmtId="3" fontId="0" fillId="16" borderId="3" xfId="0" applyNumberFormat="1" applyFill="1" applyBorder="1" applyAlignment="1" applyProtection="1">
      <protection hidden="1"/>
    </xf>
    <xf numFmtId="3" fontId="0" fillId="2" borderId="13" xfId="0" applyNumberFormat="1" applyFill="1" applyBorder="1" applyAlignment="1" applyProtection="1">
      <protection hidden="1"/>
    </xf>
    <xf numFmtId="3" fontId="11" fillId="16" borderId="24" xfId="0" applyNumberFormat="1" applyFont="1" applyFill="1" applyBorder="1" applyAlignment="1" applyProtection="1">
      <protection hidden="1"/>
    </xf>
    <xf numFmtId="3" fontId="11" fillId="16" borderId="14" xfId="0" applyNumberFormat="1" applyFont="1" applyFill="1" applyBorder="1" applyAlignment="1" applyProtection="1">
      <protection hidden="1"/>
    </xf>
    <xf numFmtId="3" fontId="12" fillId="2" borderId="25" xfId="0" applyNumberFormat="1" applyFont="1" applyFill="1" applyBorder="1" applyAlignment="1" applyProtection="1">
      <protection hidden="1"/>
    </xf>
    <xf numFmtId="0" fontId="49" fillId="2" borderId="0" xfId="0" applyFont="1" applyFill="1" applyBorder="1" applyAlignment="1" applyProtection="1">
      <alignment vertical="center"/>
    </xf>
    <xf numFmtId="0" fontId="47" fillId="0" borderId="1" xfId="0" applyFont="1" applyBorder="1" applyProtection="1">
      <protection hidden="1"/>
    </xf>
    <xf numFmtId="0" fontId="0" fillId="0" borderId="4" xfId="0" applyFill="1" applyBorder="1" applyProtection="1">
      <protection hidden="1"/>
    </xf>
    <xf numFmtId="0" fontId="0" fillId="0" borderId="21" xfId="0" applyFill="1" applyBorder="1" applyProtection="1">
      <protection hidden="1"/>
    </xf>
    <xf numFmtId="165" fontId="4" fillId="15" borderId="41" xfId="1" applyNumberFormat="1" applyFont="1" applyFill="1" applyBorder="1" applyAlignment="1" applyProtection="1">
      <alignment horizontal="center" vertical="center"/>
      <protection hidden="1"/>
    </xf>
    <xf numFmtId="3" fontId="8" fillId="2" borderId="26" xfId="0" applyNumberFormat="1" applyFont="1" applyFill="1" applyBorder="1" applyAlignment="1" applyProtection="1">
      <protection hidden="1"/>
    </xf>
    <xf numFmtId="3" fontId="11" fillId="2" borderId="26" xfId="0" applyNumberFormat="1" applyFont="1" applyFill="1" applyBorder="1" applyAlignment="1" applyProtection="1">
      <protection hidden="1"/>
    </xf>
    <xf numFmtId="3" fontId="0" fillId="2" borderId="26" xfId="0" applyNumberFormat="1" applyFill="1" applyBorder="1" applyAlignment="1" applyProtection="1">
      <protection hidden="1"/>
    </xf>
    <xf numFmtId="3" fontId="0" fillId="2" borderId="26" xfId="0" applyNumberFormat="1" applyFont="1" applyFill="1" applyBorder="1" applyAlignment="1" applyProtection="1">
      <protection hidden="1"/>
    </xf>
    <xf numFmtId="3" fontId="0" fillId="0" borderId="0" xfId="0" applyNumberFormat="1" applyFont="1" applyBorder="1" applyAlignment="1" applyProtection="1">
      <alignment horizontal="right"/>
      <protection hidden="1"/>
    </xf>
    <xf numFmtId="3" fontId="0" fillId="2" borderId="0" xfId="0" applyNumberFormat="1" applyFont="1" applyFill="1" applyBorder="1" applyAlignment="1" applyProtection="1">
      <alignment horizontal="left"/>
      <protection hidden="1"/>
    </xf>
    <xf numFmtId="3" fontId="6" fillId="2" borderId="0" xfId="0" applyNumberFormat="1" applyFont="1" applyFill="1" applyBorder="1" applyAlignment="1" applyProtection="1">
      <protection hidden="1"/>
    </xf>
    <xf numFmtId="3" fontId="0" fillId="0" borderId="0" xfId="0" applyNumberFormat="1" applyFont="1" applyBorder="1" applyAlignment="1" applyProtection="1">
      <protection hidden="1"/>
    </xf>
    <xf numFmtId="3" fontId="6" fillId="2" borderId="0" xfId="0" applyNumberFormat="1" applyFont="1" applyFill="1" applyBorder="1" applyAlignment="1" applyProtection="1">
      <alignment horizontal="center" wrapText="1"/>
      <protection hidden="1"/>
    </xf>
    <xf numFmtId="3" fontId="12" fillId="2" borderId="0" xfId="0" applyNumberFormat="1" applyFont="1" applyFill="1" applyBorder="1" applyAlignment="1" applyProtection="1">
      <alignment horizontal="right" wrapText="1"/>
      <protection hidden="1"/>
    </xf>
    <xf numFmtId="0" fontId="56" fillId="0" borderId="0" xfId="0" applyFont="1" applyAlignment="1" applyProtection="1">
      <alignment horizontal="center" vertical="center"/>
      <protection hidden="1"/>
    </xf>
    <xf numFmtId="0" fontId="0" fillId="2" borderId="27" xfId="0" applyFill="1" applyBorder="1" applyAlignment="1" applyProtection="1">
      <alignment vertical="center"/>
      <protection hidden="1"/>
    </xf>
    <xf numFmtId="165" fontId="4" fillId="0" borderId="14" xfId="1" applyNumberFormat="1" applyFont="1" applyBorder="1" applyAlignment="1" applyProtection="1">
      <alignment horizontal="center" vertical="center"/>
      <protection locked="0"/>
    </xf>
    <xf numFmtId="0" fontId="19" fillId="14" borderId="0" xfId="0" quotePrefix="1" applyFont="1" applyFill="1" applyBorder="1" applyAlignment="1" applyProtection="1">
      <alignment horizontal="left" vertical="center" wrapText="1"/>
      <protection hidden="1"/>
    </xf>
    <xf numFmtId="0" fontId="19" fillId="14" borderId="0" xfId="0" applyFont="1" applyFill="1" applyBorder="1" applyAlignment="1" applyProtection="1">
      <alignment horizontal="left" vertical="center" wrapText="1"/>
      <protection hidden="1"/>
    </xf>
    <xf numFmtId="0" fontId="0" fillId="0" borderId="3" xfId="0" applyFill="1" applyBorder="1" applyAlignment="1" applyProtection="1">
      <alignment horizontal="left" vertical="center"/>
      <protection locked="0"/>
    </xf>
    <xf numFmtId="0" fontId="0" fillId="0" borderId="0" xfId="0" applyBorder="1" applyAlignment="1" applyProtection="1">
      <alignment horizontal="left" vertical="center" wrapText="1"/>
      <protection hidden="1"/>
    </xf>
    <xf numFmtId="0" fontId="0" fillId="0" borderId="0" xfId="0" applyFont="1" applyBorder="1" applyAlignment="1" applyProtection="1">
      <alignment horizontal="left" vertical="center" wrapText="1"/>
      <protection hidden="1"/>
    </xf>
    <xf numFmtId="14" fontId="0" fillId="0" borderId="3" xfId="0" applyNumberFormat="1" applyFill="1" applyBorder="1" applyAlignment="1" applyProtection="1">
      <alignment horizontal="left" vertical="center"/>
      <protection locked="0"/>
    </xf>
    <xf numFmtId="0" fontId="0" fillId="0" borderId="18" xfId="0" applyFill="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3" fontId="0" fillId="0" borderId="3"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3" fontId="0" fillId="0" borderId="14" xfId="0" applyNumberFormat="1" applyBorder="1" applyAlignment="1" applyProtection="1">
      <alignment horizontal="center" vertical="center"/>
      <protection locked="0"/>
    </xf>
    <xf numFmtId="3" fontId="0" fillId="0" borderId="23" xfId="4" applyNumberFormat="1" applyFont="1" applyBorder="1" applyAlignment="1" applyProtection="1">
      <alignment horizontal="center" vertical="center"/>
      <protection locked="0"/>
    </xf>
    <xf numFmtId="3" fontId="0" fillId="0" borderId="3" xfId="4" applyNumberFormat="1" applyFont="1" applyBorder="1" applyAlignment="1" applyProtection="1">
      <alignment horizontal="center" vertical="center"/>
      <protection locked="0"/>
    </xf>
    <xf numFmtId="3" fontId="0" fillId="0" borderId="24" xfId="4" applyNumberFormat="1" applyFont="1" applyBorder="1" applyAlignment="1" applyProtection="1">
      <alignment horizontal="center" vertical="center"/>
      <protection locked="0"/>
    </xf>
    <xf numFmtId="3" fontId="0" fillId="0" borderId="14" xfId="4" applyNumberFormat="1" applyFont="1" applyBorder="1" applyAlignment="1" applyProtection="1">
      <alignment horizontal="center" vertical="center"/>
      <protection locked="0"/>
    </xf>
    <xf numFmtId="3" fontId="4" fillId="0" borderId="18" xfId="1" applyNumberFormat="1" applyFont="1" applyFill="1" applyBorder="1" applyAlignment="1" applyProtection="1">
      <alignment horizontal="center" vertical="center"/>
      <protection locked="0"/>
    </xf>
    <xf numFmtId="165" fontId="4" fillId="0" borderId="18" xfId="1" applyNumberFormat="1" applyFont="1" applyFill="1" applyBorder="1" applyAlignment="1" applyProtection="1">
      <alignment horizontal="center" vertical="center"/>
      <protection locked="0"/>
    </xf>
    <xf numFmtId="165" fontId="4" fillId="0" borderId="24" xfId="1" applyNumberFormat="1" applyFont="1" applyBorder="1" applyAlignment="1" applyProtection="1">
      <alignment horizontal="center" vertical="center"/>
      <protection locked="0"/>
    </xf>
    <xf numFmtId="165" fontId="4" fillId="0" borderId="29" xfId="1" applyNumberFormat="1" applyFont="1" applyFill="1" applyBorder="1" applyAlignment="1" applyProtection="1">
      <alignment horizontal="center" vertical="center"/>
      <protection locked="0"/>
    </xf>
    <xf numFmtId="1" fontId="0" fillId="0" borderId="3" xfId="0" applyNumberFormat="1" applyBorder="1" applyAlignment="1" applyProtection="1">
      <alignment horizontal="center" vertical="center"/>
      <protection locked="0"/>
    </xf>
    <xf numFmtId="0" fontId="10" fillId="0" borderId="14" xfId="0" applyFont="1" applyBorder="1" applyAlignment="1" applyProtection="1">
      <alignment horizontal="center" vertical="center" wrapText="1"/>
      <protection locked="0"/>
    </xf>
    <xf numFmtId="1" fontId="0" fillId="0" borderId="14" xfId="0" applyNumberFormat="1" applyBorder="1" applyAlignment="1" applyProtection="1">
      <alignment horizontal="center" vertical="center"/>
      <protection locked="0"/>
    </xf>
    <xf numFmtId="166" fontId="0" fillId="0" borderId="3"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165" fontId="4" fillId="0" borderId="10" xfId="1" applyNumberFormat="1" applyFont="1" applyFill="1" applyBorder="1" applyAlignment="1" applyProtection="1">
      <alignment horizontal="center" vertical="center"/>
      <protection locked="0"/>
    </xf>
    <xf numFmtId="165" fontId="4" fillId="0" borderId="50" xfId="1" applyNumberFormat="1" applyFont="1" applyBorder="1" applyAlignment="1" applyProtection="1">
      <alignment horizontal="center" vertical="center"/>
      <protection locked="0"/>
    </xf>
    <xf numFmtId="165" fontId="4" fillId="0" borderId="50" xfId="1" applyNumberFormat="1" applyFont="1" applyFill="1" applyBorder="1" applyAlignment="1" applyProtection="1">
      <alignment horizontal="center" vertical="center"/>
      <protection locked="0"/>
    </xf>
    <xf numFmtId="165" fontId="4" fillId="0" borderId="10" xfId="1" applyNumberFormat="1"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3" fontId="0" fillId="0" borderId="10" xfId="0" applyNumberFormat="1" applyBorder="1" applyAlignment="1" applyProtection="1">
      <alignment horizontal="center" vertical="center"/>
      <protection locked="0"/>
    </xf>
    <xf numFmtId="0" fontId="0" fillId="2" borderId="6" xfId="0" applyFill="1" applyBorder="1" applyAlignment="1" applyProtection="1">
      <alignment horizontal="center" wrapText="1"/>
      <protection hidden="1"/>
    </xf>
    <xf numFmtId="165" fontId="0" fillId="3" borderId="3" xfId="0" applyNumberFormat="1" applyFill="1" applyBorder="1" applyAlignment="1" applyProtection="1">
      <protection hidden="1"/>
    </xf>
    <xf numFmtId="165" fontId="0" fillId="3" borderId="3" xfId="0" quotePrefix="1" applyNumberFormat="1" applyFill="1" applyBorder="1" applyAlignment="1" applyProtection="1">
      <protection hidden="1"/>
    </xf>
    <xf numFmtId="165" fontId="0" fillId="3" borderId="11" xfId="0" applyNumberFormat="1" applyFill="1" applyBorder="1" applyAlignment="1" applyProtection="1">
      <protection hidden="1"/>
    </xf>
    <xf numFmtId="165" fontId="8" fillId="2" borderId="12" xfId="0" applyNumberFormat="1" applyFont="1" applyFill="1" applyBorder="1" applyAlignment="1" applyProtection="1">
      <protection hidden="1"/>
    </xf>
    <xf numFmtId="165" fontId="0" fillId="3" borderId="23" xfId="0" quotePrefix="1" applyNumberFormat="1" applyFill="1" applyBorder="1" applyAlignment="1" applyProtection="1">
      <protection hidden="1"/>
    </xf>
    <xf numFmtId="165" fontId="8" fillId="2" borderId="13" xfId="0" applyNumberFormat="1" applyFont="1" applyFill="1" applyBorder="1" applyAlignment="1" applyProtection="1">
      <protection hidden="1"/>
    </xf>
    <xf numFmtId="165" fontId="0" fillId="3" borderId="23" xfId="0" applyNumberFormat="1" applyFill="1" applyBorder="1" applyAlignment="1" applyProtection="1">
      <protection hidden="1"/>
    </xf>
    <xf numFmtId="165" fontId="0" fillId="3" borderId="24" xfId="0" applyNumberFormat="1" applyFill="1" applyBorder="1" applyAlignment="1" applyProtection="1">
      <protection hidden="1"/>
    </xf>
    <xf numFmtId="165" fontId="0" fillId="3" borderId="14" xfId="0" applyNumberFormat="1" applyFill="1" applyBorder="1" applyAlignment="1" applyProtection="1">
      <protection hidden="1"/>
    </xf>
    <xf numFmtId="165" fontId="8" fillId="2" borderId="25" xfId="0" applyNumberFormat="1" applyFont="1" applyFill="1" applyBorder="1" applyAlignment="1" applyProtection="1">
      <protection hidden="1"/>
    </xf>
    <xf numFmtId="165" fontId="31" fillId="2" borderId="12" xfId="0" applyNumberFormat="1" applyFont="1" applyFill="1" applyBorder="1" applyAlignment="1" applyProtection="1">
      <protection hidden="1"/>
    </xf>
    <xf numFmtId="44" fontId="6" fillId="0" borderId="8" xfId="0" applyNumberFormat="1" applyFont="1" applyFill="1" applyBorder="1" applyAlignment="1" applyProtection="1">
      <protection hidden="1"/>
    </xf>
    <xf numFmtId="0" fontId="6" fillId="2" borderId="41" xfId="0" applyFont="1" applyFill="1" applyBorder="1" applyAlignment="1" applyProtection="1">
      <alignment horizontal="center"/>
      <protection hidden="1"/>
    </xf>
    <xf numFmtId="0" fontId="6" fillId="2" borderId="42" xfId="0" applyFont="1" applyFill="1" applyBorder="1" applyAlignment="1" applyProtection="1">
      <alignment horizontal="center"/>
      <protection hidden="1"/>
    </xf>
    <xf numFmtId="0" fontId="6" fillId="2" borderId="30" xfId="0" applyFont="1" applyFill="1" applyBorder="1" applyAlignment="1" applyProtection="1">
      <alignment horizontal="center"/>
      <protection hidden="1"/>
    </xf>
    <xf numFmtId="0" fontId="0" fillId="4" borderId="41" xfId="0" applyFill="1" applyBorder="1" applyAlignment="1" applyProtection="1">
      <alignment horizontal="center" wrapText="1"/>
      <protection hidden="1"/>
    </xf>
    <xf numFmtId="0" fontId="0" fillId="4" borderId="42" xfId="0" applyFill="1" applyBorder="1" applyAlignment="1" applyProtection="1">
      <alignment horizontal="center" wrapText="1"/>
      <protection hidden="1"/>
    </xf>
    <xf numFmtId="1" fontId="0" fillId="4" borderId="42" xfId="0" applyNumberFormat="1" applyFill="1" applyBorder="1" applyAlignment="1" applyProtection="1">
      <alignment horizontal="center" wrapText="1"/>
      <protection hidden="1"/>
    </xf>
    <xf numFmtId="0" fontId="0" fillId="4" borderId="30" xfId="0" applyFill="1" applyBorder="1" applyAlignment="1" applyProtection="1">
      <alignment horizontal="center" wrapText="1"/>
      <protection hidden="1"/>
    </xf>
    <xf numFmtId="0" fontId="6" fillId="2" borderId="7" xfId="0" applyFont="1" applyFill="1" applyBorder="1" applyAlignment="1" applyProtection="1">
      <alignment horizontal="center"/>
      <protection hidden="1"/>
    </xf>
    <xf numFmtId="0" fontId="6" fillId="2" borderId="11" xfId="0" applyFont="1" applyFill="1" applyBorder="1" applyAlignment="1" applyProtection="1">
      <alignment horizontal="center"/>
      <protection hidden="1"/>
    </xf>
    <xf numFmtId="0" fontId="6" fillId="2" borderId="12" xfId="0" applyFont="1" applyFill="1" applyBorder="1" applyAlignment="1" applyProtection="1">
      <alignment horizontal="center"/>
      <protection hidden="1"/>
    </xf>
    <xf numFmtId="0" fontId="0" fillId="4" borderId="24" xfId="0" applyFill="1" applyBorder="1" applyAlignment="1" applyProtection="1">
      <alignment horizontal="center" wrapText="1"/>
      <protection hidden="1"/>
    </xf>
    <xf numFmtId="0" fontId="0" fillId="4" borderId="14" xfId="0" applyFill="1" applyBorder="1" applyAlignment="1" applyProtection="1">
      <alignment horizontal="center" wrapText="1"/>
      <protection hidden="1"/>
    </xf>
    <xf numFmtId="1" fontId="0" fillId="4" borderId="14" xfId="0" applyNumberFormat="1" applyFill="1" applyBorder="1" applyAlignment="1" applyProtection="1">
      <alignment horizontal="center" wrapText="1"/>
      <protection hidden="1"/>
    </xf>
    <xf numFmtId="0" fontId="0" fillId="4" borderId="25" xfId="0" applyFill="1" applyBorder="1" applyAlignment="1" applyProtection="1">
      <alignment horizontal="center" wrapText="1"/>
      <protection hidden="1"/>
    </xf>
    <xf numFmtId="171" fontId="6" fillId="0" borderId="0" xfId="0" applyNumberFormat="1" applyFont="1" applyFill="1" applyBorder="1" applyAlignment="1" applyProtection="1">
      <alignment horizontal="center" vertical="center"/>
      <protection hidden="1"/>
    </xf>
    <xf numFmtId="44" fontId="0" fillId="0" borderId="0" xfId="0" applyNumberFormat="1" applyFont="1" applyFill="1" applyBorder="1" applyAlignment="1" applyProtection="1">
      <alignment horizontal="center" vertical="center"/>
      <protection locked="0"/>
    </xf>
    <xf numFmtId="44" fontId="0" fillId="0" borderId="0" xfId="0" applyNumberFormat="1" applyFont="1" applyFill="1" applyBorder="1" applyAlignment="1" applyProtection="1">
      <alignment horizontal="center" vertical="center"/>
      <protection hidden="1"/>
    </xf>
    <xf numFmtId="0" fontId="0" fillId="0" borderId="17" xfId="0" applyBorder="1" applyAlignment="1" applyProtection="1">
      <protection hidden="1"/>
    </xf>
    <xf numFmtId="0" fontId="13" fillId="0" borderId="0" xfId="0" applyFont="1" applyBorder="1" applyAlignment="1" applyProtection="1">
      <alignment vertical="center" wrapText="1"/>
      <protection hidden="1"/>
    </xf>
    <xf numFmtId="0" fontId="47" fillId="0" borderId="5" xfId="0" applyFont="1" applyBorder="1" applyProtection="1">
      <protection hidden="1"/>
    </xf>
    <xf numFmtId="0" fontId="13" fillId="0" borderId="0" xfId="0" applyFont="1" applyBorder="1" applyAlignment="1" applyProtection="1">
      <alignment horizontal="left" vertical="center" wrapText="1"/>
      <protection hidden="1"/>
    </xf>
    <xf numFmtId="0" fontId="14" fillId="8" borderId="0" xfId="0" applyFont="1" applyFill="1" applyBorder="1" applyAlignment="1" applyProtection="1">
      <alignment horizontal="left" vertical="center"/>
      <protection hidden="1"/>
    </xf>
    <xf numFmtId="0" fontId="7" fillId="14" borderId="39" xfId="0" applyFont="1" applyFill="1" applyBorder="1" applyAlignment="1" applyProtection="1">
      <alignment horizontal="center" vertical="center" wrapText="1"/>
      <protection hidden="1"/>
    </xf>
    <xf numFmtId="0" fontId="37" fillId="2" borderId="0" xfId="0" applyFont="1" applyFill="1" applyBorder="1" applyAlignment="1" applyProtection="1">
      <alignment horizontal="left" vertical="center"/>
      <protection hidden="1"/>
    </xf>
    <xf numFmtId="0" fontId="6" fillId="2" borderId="0" xfId="0" applyFont="1" applyFill="1" applyBorder="1" applyAlignment="1" applyProtection="1">
      <alignment vertical="center" wrapText="1"/>
      <protection hidden="1"/>
    </xf>
    <xf numFmtId="165" fontId="8" fillId="2" borderId="0" xfId="0" applyNumberFormat="1" applyFont="1" applyFill="1" applyBorder="1" applyAlignment="1" applyProtection="1">
      <protection hidden="1"/>
    </xf>
    <xf numFmtId="4" fontId="0" fillId="2" borderId="0" xfId="0" applyNumberFormat="1" applyFill="1" applyBorder="1" applyAlignment="1" applyProtection="1">
      <protection hidden="1"/>
    </xf>
    <xf numFmtId="3" fontId="8" fillId="2" borderId="0" xfId="0" applyNumberFormat="1" applyFont="1" applyFill="1" applyBorder="1" applyAlignment="1" applyProtection="1">
      <protection hidden="1"/>
    </xf>
    <xf numFmtId="3" fontId="11" fillId="2" borderId="0" xfId="0" applyNumberFormat="1" applyFont="1" applyFill="1" applyBorder="1" applyAlignment="1" applyProtection="1">
      <protection hidden="1"/>
    </xf>
    <xf numFmtId="3" fontId="0" fillId="2" borderId="0" xfId="0" applyNumberFormat="1" applyFont="1" applyFill="1" applyBorder="1" applyAlignment="1" applyProtection="1">
      <protection hidden="1"/>
    </xf>
    <xf numFmtId="0" fontId="7" fillId="0" borderId="17" xfId="0" applyFont="1" applyFill="1" applyBorder="1" applyAlignment="1" applyProtection="1">
      <alignment horizontal="center" vertical="center" wrapText="1"/>
      <protection hidden="1"/>
    </xf>
    <xf numFmtId="165" fontId="0" fillId="14" borderId="61" xfId="0" quotePrefix="1" applyNumberFormat="1" applyFill="1" applyBorder="1" applyAlignment="1" applyProtection="1">
      <alignment horizontal="center" vertical="center"/>
      <protection hidden="1"/>
    </xf>
    <xf numFmtId="0" fontId="1" fillId="0" borderId="41" xfId="0" applyFont="1" applyBorder="1" applyAlignment="1" applyProtection="1">
      <alignment vertical="center" wrapText="1"/>
      <protection hidden="1"/>
    </xf>
    <xf numFmtId="165" fontId="4" fillId="5" borderId="16" xfId="1" applyNumberFormat="1" applyFont="1" applyFill="1" applyBorder="1" applyAlignment="1" applyProtection="1">
      <alignment horizontal="center" vertical="center"/>
      <protection hidden="1"/>
    </xf>
    <xf numFmtId="165" fontId="0" fillId="14" borderId="33" xfId="0" applyNumberFormat="1" applyFill="1" applyBorder="1" applyAlignment="1" applyProtection="1">
      <alignment horizontal="center" vertical="center"/>
      <protection hidden="1"/>
    </xf>
    <xf numFmtId="165" fontId="0" fillId="14" borderId="22" xfId="0" applyNumberFormat="1" applyFill="1" applyBorder="1" applyAlignment="1" applyProtection="1">
      <alignment horizontal="center" vertical="center"/>
      <protection hidden="1"/>
    </xf>
    <xf numFmtId="165" fontId="0" fillId="12" borderId="26" xfId="0" applyNumberFormat="1" applyFill="1" applyBorder="1" applyAlignment="1" applyProtection="1">
      <alignment horizontal="center" vertical="center"/>
      <protection hidden="1"/>
    </xf>
    <xf numFmtId="0" fontId="6" fillId="2" borderId="26" xfId="0" applyFont="1" applyFill="1" applyBorder="1" applyAlignment="1" applyProtection="1">
      <alignment horizontal="left" vertical="center" wrapText="1"/>
      <protection hidden="1"/>
    </xf>
    <xf numFmtId="4" fontId="0" fillId="0" borderId="3" xfId="0" applyNumberFormat="1" applyFill="1" applyBorder="1" applyAlignment="1" applyProtection="1">
      <alignment horizontal="center" vertical="center"/>
      <protection locked="0"/>
    </xf>
    <xf numFmtId="10" fontId="60" fillId="0" borderId="0" xfId="2" applyNumberFormat="1" applyFont="1" applyBorder="1" applyAlignment="1" applyProtection="1">
      <alignment horizontal="center" vertical="center"/>
      <protection hidden="1"/>
    </xf>
    <xf numFmtId="4" fontId="0" fillId="5" borderId="26" xfId="4" applyNumberFormat="1" applyFont="1" applyFill="1" applyBorder="1" applyAlignment="1" applyProtection="1">
      <alignment horizontal="center" vertical="center"/>
      <protection hidden="1"/>
    </xf>
    <xf numFmtId="0" fontId="19" fillId="14" borderId="0" xfId="0" applyFont="1" applyFill="1" applyBorder="1" applyAlignment="1" applyProtection="1">
      <alignment horizontal="left" vertical="center" wrapText="1"/>
      <protection hidden="1"/>
    </xf>
    <xf numFmtId="0" fontId="22" fillId="14" borderId="0" xfId="0" applyFont="1" applyFill="1" applyBorder="1" applyAlignment="1" applyProtection="1">
      <alignment horizontal="left" vertical="center" wrapText="1"/>
      <protection hidden="1"/>
    </xf>
    <xf numFmtId="0" fontId="49" fillId="2" borderId="1" xfId="0" applyFont="1" applyFill="1" applyBorder="1" applyProtection="1"/>
    <xf numFmtId="0" fontId="49" fillId="0" borderId="15" xfId="0" applyFont="1" applyFill="1" applyBorder="1" applyAlignment="1" applyProtection="1">
      <alignment vertical="top"/>
    </xf>
    <xf numFmtId="0" fontId="6" fillId="0" borderId="0" xfId="0" applyFont="1" applyFill="1" applyBorder="1" applyAlignment="1" applyProtection="1">
      <alignment vertical="top"/>
    </xf>
    <xf numFmtId="0" fontId="0" fillId="0" borderId="0" xfId="0" applyFont="1" applyFill="1" applyBorder="1" applyProtection="1"/>
    <xf numFmtId="0" fontId="49"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50" fillId="0" borderId="15" xfId="0" applyFont="1" applyFill="1" applyBorder="1" applyAlignment="1" applyProtection="1">
      <alignment vertical="center"/>
    </xf>
    <xf numFmtId="0" fontId="50" fillId="0" borderId="15" xfId="0" applyFont="1" applyFill="1" applyBorder="1" applyAlignment="1" applyProtection="1">
      <alignment vertical="center" wrapText="1"/>
    </xf>
    <xf numFmtId="0" fontId="50" fillId="0" borderId="0" xfId="0" applyFont="1" applyFill="1" applyBorder="1" applyAlignment="1" applyProtection="1">
      <alignment vertical="top"/>
    </xf>
    <xf numFmtId="0" fontId="50" fillId="0" borderId="15" xfId="0" applyFont="1" applyFill="1" applyBorder="1" applyAlignment="1" applyProtection="1">
      <alignment vertical="top"/>
    </xf>
    <xf numFmtId="0" fontId="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50" fillId="0" borderId="0" xfId="0" applyFont="1" applyFill="1" applyBorder="1" applyAlignment="1" applyProtection="1">
      <alignment vertical="center" wrapText="1"/>
    </xf>
    <xf numFmtId="0" fontId="0" fillId="2" borderId="0" xfId="0" applyFont="1" applyFill="1" applyBorder="1" applyProtection="1"/>
    <xf numFmtId="0" fontId="6" fillId="2" borderId="0" xfId="0" applyFont="1" applyFill="1" applyBorder="1" applyProtection="1"/>
    <xf numFmtId="0" fontId="50" fillId="2" borderId="0" xfId="0" applyFont="1" applyFill="1" applyBorder="1" applyProtection="1"/>
    <xf numFmtId="0" fontId="50" fillId="2" borderId="15" xfId="0" applyFont="1" applyFill="1" applyBorder="1" applyProtection="1"/>
    <xf numFmtId="0" fontId="49" fillId="2" borderId="0" xfId="0" applyFont="1" applyFill="1" applyBorder="1" applyProtection="1"/>
    <xf numFmtId="0" fontId="52" fillId="2" borderId="15" xfId="0" applyFont="1" applyFill="1" applyBorder="1" applyAlignment="1" applyProtection="1">
      <alignment horizontal="right" vertical="center"/>
    </xf>
    <xf numFmtId="0" fontId="11" fillId="2" borderId="2" xfId="0" applyFont="1" applyFill="1" applyBorder="1" applyAlignment="1" applyProtection="1"/>
    <xf numFmtId="0" fontId="0" fillId="0" borderId="8" xfId="0" applyFont="1" applyBorder="1" applyAlignment="1" applyProtection="1">
      <alignment wrapText="1"/>
    </xf>
    <xf numFmtId="0" fontId="56" fillId="2" borderId="8" xfId="0" applyFont="1" applyFill="1" applyBorder="1" applyAlignment="1" applyProtection="1">
      <alignment horizontal="center" vertical="center"/>
    </xf>
    <xf numFmtId="0" fontId="49" fillId="0" borderId="8" xfId="0" applyFont="1" applyBorder="1" applyAlignment="1" applyProtection="1">
      <alignment wrapText="1"/>
    </xf>
    <xf numFmtId="0" fontId="49" fillId="2" borderId="8" xfId="0" applyFont="1" applyFill="1" applyBorder="1" applyProtection="1"/>
    <xf numFmtId="0" fontId="52" fillId="2" borderId="9" xfId="0" applyFont="1" applyFill="1" applyBorder="1" applyAlignment="1" applyProtection="1">
      <alignment horizontal="right" vertical="center"/>
    </xf>
    <xf numFmtId="4" fontId="0" fillId="0" borderId="0" xfId="0" applyNumberFormat="1" applyBorder="1" applyAlignment="1" applyProtection="1">
      <alignment horizontal="center" vertical="center" wrapText="1"/>
      <protection hidden="1"/>
    </xf>
    <xf numFmtId="0" fontId="10" fillId="0" borderId="18" xfId="0" applyFont="1" applyBorder="1" applyAlignment="1" applyProtection="1">
      <alignment horizontal="center" vertical="center" wrapText="1"/>
      <protection locked="0"/>
    </xf>
    <xf numFmtId="165" fontId="0" fillId="12" borderId="26" xfId="0" applyNumberFormat="1" applyFill="1" applyBorder="1" applyAlignment="1" applyProtection="1">
      <alignment vertical="center"/>
      <protection hidden="1"/>
    </xf>
    <xf numFmtId="0" fontId="0" fillId="0" borderId="0" xfId="0" applyBorder="1"/>
    <xf numFmtId="0" fontId="6" fillId="0" borderId="0" xfId="0" applyFont="1" applyFill="1" applyBorder="1" applyAlignment="1" applyProtection="1"/>
    <xf numFmtId="0" fontId="15" fillId="0" borderId="0" xfId="0" applyFont="1" applyFill="1" applyBorder="1" applyAlignment="1" applyProtection="1"/>
    <xf numFmtId="0" fontId="49" fillId="2" borderId="0" xfId="0" applyFont="1" applyFill="1" applyProtection="1"/>
    <xf numFmtId="0" fontId="54" fillId="2" borderId="0" xfId="0" applyFont="1" applyFill="1" applyAlignment="1" applyProtection="1">
      <alignment vertical="center"/>
    </xf>
    <xf numFmtId="0" fontId="49"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wrapText="1"/>
    </xf>
    <xf numFmtId="3" fontId="49" fillId="2" borderId="0" xfId="0" applyNumberFormat="1" applyFont="1" applyFill="1" applyBorder="1" applyProtection="1"/>
    <xf numFmtId="0" fontId="0" fillId="0" borderId="0" xfId="0" applyProtection="1"/>
    <xf numFmtId="0" fontId="0" fillId="0" borderId="17" xfId="0" applyBorder="1" applyAlignment="1" applyProtection="1">
      <alignment horizontal="center" vertical="center"/>
      <protection hidden="1"/>
    </xf>
    <xf numFmtId="0" fontId="49" fillId="0" borderId="0" xfId="0" applyFont="1" applyFill="1" applyAlignment="1" applyProtection="1">
      <alignment vertical="top"/>
    </xf>
    <xf numFmtId="0" fontId="50" fillId="2" borderId="0" xfId="0" applyFont="1" applyFill="1" applyAlignment="1" applyProtection="1">
      <alignment horizontal="left" vertical="top"/>
    </xf>
    <xf numFmtId="0" fontId="50" fillId="0" borderId="0" xfId="0" applyFont="1" applyFill="1" applyAlignment="1" applyProtection="1">
      <alignment vertical="center"/>
    </xf>
    <xf numFmtId="0" fontId="50" fillId="2" borderId="0" xfId="0" applyFont="1" applyFill="1" applyAlignment="1" applyProtection="1">
      <alignment horizontal="left" vertical="center" wrapText="1"/>
    </xf>
    <xf numFmtId="0" fontId="50" fillId="0" borderId="0" xfId="0" applyFont="1" applyFill="1" applyAlignment="1" applyProtection="1">
      <alignment vertical="center" wrapText="1"/>
    </xf>
    <xf numFmtId="0" fontId="50" fillId="0" borderId="0" xfId="0" applyFont="1" applyFill="1" applyAlignment="1" applyProtection="1">
      <alignment horizontal="left" vertical="center" wrapText="1"/>
    </xf>
    <xf numFmtId="0" fontId="49" fillId="0" borderId="0" xfId="0" applyFont="1" applyFill="1" applyAlignment="1" applyProtection="1">
      <alignment vertical="center" wrapText="1"/>
    </xf>
    <xf numFmtId="0" fontId="49" fillId="0" borderId="0" xfId="0" applyFont="1" applyFill="1" applyBorder="1" applyAlignment="1" applyProtection="1">
      <alignment vertical="center" wrapText="1"/>
    </xf>
    <xf numFmtId="0" fontId="50" fillId="2" borderId="0" xfId="0" applyFont="1" applyFill="1" applyAlignment="1" applyProtection="1">
      <alignment horizontal="left" vertical="center"/>
    </xf>
    <xf numFmtId="0" fontId="50" fillId="0" borderId="0" xfId="0" applyFont="1" applyFill="1" applyAlignment="1" applyProtection="1">
      <alignment vertical="top"/>
    </xf>
    <xf numFmtId="0" fontId="50" fillId="2" borderId="0" xfId="0" applyFont="1" applyFill="1" applyAlignment="1" applyProtection="1">
      <alignment vertical="top"/>
    </xf>
    <xf numFmtId="0" fontId="49" fillId="0" borderId="0" xfId="0" applyFont="1" applyFill="1" applyAlignment="1" applyProtection="1">
      <alignment vertical="center"/>
    </xf>
    <xf numFmtId="0" fontId="49" fillId="2" borderId="0" xfId="0" applyFont="1" applyFill="1" applyBorder="1" applyAlignment="1" applyProtection="1">
      <alignment wrapText="1"/>
    </xf>
    <xf numFmtId="0" fontId="53" fillId="2" borderId="0" xfId="0" applyFont="1" applyFill="1" applyBorder="1" applyAlignment="1" applyProtection="1">
      <alignment horizontal="center" vertical="center"/>
    </xf>
    <xf numFmtId="0" fontId="0" fillId="0" borderId="0" xfId="0" applyAlignment="1" applyProtection="1">
      <alignment vertical="center" wrapText="1"/>
      <protection locked="0"/>
    </xf>
    <xf numFmtId="4" fontId="0" fillId="0" borderId="3" xfId="0" applyNumberFormat="1" applyBorder="1" applyAlignment="1" applyProtection="1">
      <alignment horizontal="center" vertical="center"/>
      <protection locked="0"/>
    </xf>
    <xf numFmtId="4" fontId="0" fillId="0" borderId="3" xfId="0" applyNumberFormat="1" applyFill="1" applyBorder="1" applyAlignment="1" applyProtection="1">
      <alignment horizontal="left" vertical="center"/>
      <protection locked="0" hidden="1"/>
    </xf>
    <xf numFmtId="4" fontId="0" fillId="0" borderId="3" xfId="0" applyNumberFormat="1" applyFill="1" applyBorder="1" applyAlignment="1" applyProtection="1">
      <alignment horizontal="center" vertical="center"/>
      <protection locked="0" hidden="1"/>
    </xf>
    <xf numFmtId="0" fontId="22" fillId="14" borderId="0" xfId="0" applyFont="1" applyFill="1"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40" fillId="2" borderId="0" xfId="0" applyFont="1" applyFill="1" applyBorder="1" applyAlignment="1" applyProtection="1">
      <alignment horizontal="center" vertical="center"/>
      <protection hidden="1"/>
    </xf>
    <xf numFmtId="0" fontId="63" fillId="0" borderId="5" xfId="0" applyFont="1" applyBorder="1" applyAlignment="1" applyProtection="1">
      <alignment vertical="center" wrapText="1"/>
      <protection hidden="1"/>
    </xf>
    <xf numFmtId="3" fontId="63" fillId="0" borderId="5" xfId="4" applyNumberFormat="1" applyFont="1" applyFill="1" applyBorder="1" applyAlignment="1" applyProtection="1">
      <alignment vertical="center"/>
      <protection hidden="1"/>
    </xf>
    <xf numFmtId="0" fontId="63" fillId="0" borderId="5" xfId="0" applyFont="1" applyFill="1" applyBorder="1" applyAlignment="1" applyProtection="1">
      <alignment vertical="center" wrapText="1"/>
      <protection hidden="1"/>
    </xf>
    <xf numFmtId="0" fontId="19" fillId="14" borderId="15" xfId="0" quotePrefix="1" applyFont="1" applyFill="1" applyBorder="1" applyAlignment="1" applyProtection="1">
      <alignment vertical="center" wrapText="1"/>
      <protection hidden="1"/>
    </xf>
    <xf numFmtId="0" fontId="7" fillId="0" borderId="6" xfId="0" applyFont="1" applyBorder="1" applyAlignment="1" applyProtection="1">
      <alignment horizontal="center" wrapText="1"/>
      <protection hidden="1"/>
    </xf>
    <xf numFmtId="0" fontId="15" fillId="0" borderId="0" xfId="0" applyFont="1" applyBorder="1" applyProtection="1">
      <protection hidden="1"/>
    </xf>
    <xf numFmtId="0" fontId="15" fillId="0" borderId="15" xfId="0" applyFont="1" applyBorder="1" applyProtection="1">
      <protection hidden="1"/>
    </xf>
    <xf numFmtId="0" fontId="15" fillId="0" borderId="35" xfId="0" applyFont="1" applyBorder="1" applyProtection="1">
      <protection hidden="1"/>
    </xf>
    <xf numFmtId="0" fontId="15" fillId="0" borderId="0" xfId="0" applyFont="1" applyBorder="1" applyAlignment="1"/>
    <xf numFmtId="0" fontId="15" fillId="0" borderId="15" xfId="0" applyFont="1" applyBorder="1" applyAlignment="1"/>
    <xf numFmtId="0" fontId="15" fillId="0" borderId="35" xfId="0" applyFont="1" applyBorder="1" applyAlignment="1" applyProtection="1">
      <protection hidden="1"/>
    </xf>
    <xf numFmtId="0" fontId="15" fillId="0" borderId="0" xfId="0" applyFont="1" applyBorder="1" applyAlignment="1" applyProtection="1">
      <alignment vertical="center"/>
      <protection hidden="1"/>
    </xf>
    <xf numFmtId="0" fontId="15" fillId="0" borderId="15" xfId="0" applyFont="1" applyBorder="1" applyAlignment="1" applyProtection="1">
      <alignment vertical="center" wrapText="1"/>
      <protection hidden="1"/>
    </xf>
    <xf numFmtId="0" fontId="15" fillId="0" borderId="35" xfId="0" applyFont="1" applyBorder="1" applyAlignment="1" applyProtection="1">
      <alignment vertical="center" wrapText="1"/>
      <protection hidden="1"/>
    </xf>
    <xf numFmtId="0" fontId="15" fillId="0" borderId="0" xfId="0" applyFont="1" applyBorder="1" applyAlignment="1" applyProtection="1">
      <protection hidden="1"/>
    </xf>
    <xf numFmtId="0" fontId="15" fillId="0" borderId="15" xfId="0" applyFont="1" applyBorder="1" applyAlignment="1" applyProtection="1">
      <protection hidden="1"/>
    </xf>
    <xf numFmtId="0" fontId="15" fillId="0" borderId="8" xfId="0" applyFont="1" applyBorder="1" applyProtection="1">
      <protection hidden="1"/>
    </xf>
    <xf numFmtId="0" fontId="15" fillId="0" borderId="9" xfId="0" applyFont="1" applyBorder="1" applyProtection="1">
      <protection hidden="1"/>
    </xf>
    <xf numFmtId="0" fontId="15" fillId="0" borderId="22" xfId="0" applyFont="1" applyBorder="1" applyProtection="1">
      <protection hidden="1"/>
    </xf>
    <xf numFmtId="0" fontId="15" fillId="0" borderId="8" xfId="0" applyFont="1" applyBorder="1" applyAlignment="1" applyProtection="1">
      <alignment horizontal="center"/>
      <protection hidden="1"/>
    </xf>
    <xf numFmtId="0" fontId="15" fillId="0" borderId="1" xfId="0" applyFont="1" applyBorder="1" applyAlignment="1" applyProtection="1">
      <protection hidden="1"/>
    </xf>
    <xf numFmtId="0" fontId="15" fillId="0" borderId="9" xfId="0" applyFont="1" applyBorder="1" applyAlignment="1" applyProtection="1">
      <alignment horizontal="center"/>
      <protection hidden="1"/>
    </xf>
    <xf numFmtId="0" fontId="15" fillId="0" borderId="8" xfId="0" applyFont="1" applyBorder="1" applyAlignment="1" applyProtection="1">
      <alignment horizontal="left"/>
      <protection hidden="1"/>
    </xf>
    <xf numFmtId="0" fontId="40" fillId="2" borderId="5" xfId="0" applyFont="1" applyFill="1" applyBorder="1" applyAlignment="1" applyProtection="1">
      <alignment horizontal="center" vertical="center"/>
      <protection hidden="1"/>
    </xf>
    <xf numFmtId="0" fontId="40" fillId="2" borderId="8" xfId="0" applyFont="1" applyFill="1" applyBorder="1" applyAlignment="1" applyProtection="1">
      <alignment horizontal="center" vertical="center"/>
      <protection hidden="1"/>
    </xf>
    <xf numFmtId="0" fontId="40" fillId="2" borderId="0" xfId="0" applyFont="1" applyFill="1" applyBorder="1" applyAlignment="1" applyProtection="1">
      <alignment vertical="center"/>
      <protection hidden="1"/>
    </xf>
    <xf numFmtId="0" fontId="14" fillId="0" borderId="0" xfId="0" applyFont="1" applyBorder="1" applyAlignment="1" applyProtection="1">
      <protection hidden="1"/>
    </xf>
    <xf numFmtId="0" fontId="19" fillId="14" borderId="0" xfId="0" applyFont="1" applyFill="1" applyBorder="1" applyAlignment="1" applyProtection="1">
      <alignment horizontal="left" vertical="center" wrapText="1"/>
      <protection hidden="1"/>
    </xf>
    <xf numFmtId="0" fontId="19" fillId="14" borderId="1" xfId="0" quotePrefix="1" applyFont="1" applyFill="1" applyBorder="1" applyAlignment="1" applyProtection="1">
      <alignment horizontal="left" vertical="center" wrapText="1"/>
      <protection hidden="1"/>
    </xf>
    <xf numFmtId="0" fontId="19" fillId="14" borderId="1" xfId="0" quotePrefix="1" applyFont="1" applyFill="1" applyBorder="1" applyAlignment="1" applyProtection="1">
      <alignment vertical="center" wrapText="1"/>
      <protection hidden="1"/>
    </xf>
    <xf numFmtId="0" fontId="19" fillId="14" borderId="0" xfId="0" quotePrefix="1" applyFont="1" applyFill="1" applyBorder="1" applyAlignment="1" applyProtection="1">
      <alignment vertical="center" wrapText="1"/>
      <protection hidden="1"/>
    </xf>
    <xf numFmtId="0" fontId="0" fillId="14" borderId="0" xfId="0" applyFill="1" applyBorder="1" applyAlignment="1" applyProtection="1">
      <alignment vertical="center" wrapText="1"/>
      <protection hidden="1"/>
    </xf>
    <xf numFmtId="0" fontId="0" fillId="14" borderId="15" xfId="0" applyFill="1" applyBorder="1" applyAlignment="1" applyProtection="1">
      <alignment vertical="center" wrapText="1"/>
      <protection hidden="1"/>
    </xf>
    <xf numFmtId="0" fontId="12" fillId="0" borderId="37" xfId="0" applyFont="1" applyBorder="1" applyAlignment="1" applyProtection="1">
      <alignment vertical="center"/>
      <protection hidden="1"/>
    </xf>
    <xf numFmtId="165" fontId="0" fillId="14" borderId="0" xfId="0" applyNumberFormat="1" applyFont="1" applyFill="1" applyBorder="1" applyAlignment="1" applyProtection="1">
      <alignment horizontal="right"/>
      <protection hidden="1"/>
    </xf>
    <xf numFmtId="0" fontId="0" fillId="14" borderId="0" xfId="0" applyFill="1" applyBorder="1" applyAlignment="1" applyProtection="1">
      <protection hidden="1"/>
    </xf>
    <xf numFmtId="0" fontId="6" fillId="14" borderId="0" xfId="0" applyFont="1" applyFill="1" applyBorder="1" applyAlignment="1" applyProtection="1">
      <protection hidden="1"/>
    </xf>
    <xf numFmtId="0" fontId="6" fillId="14" borderId="0" xfId="0" applyFont="1" applyFill="1" applyBorder="1" applyAlignment="1" applyProtection="1">
      <alignment horizontal="center" wrapText="1"/>
      <protection hidden="1"/>
    </xf>
    <xf numFmtId="3" fontId="0" fillId="14" borderId="0" xfId="0" applyNumberFormat="1" applyFont="1" applyFill="1" applyBorder="1" applyAlignment="1" applyProtection="1">
      <alignment horizontal="right"/>
      <protection hidden="1"/>
    </xf>
    <xf numFmtId="3" fontId="0" fillId="14" borderId="0" xfId="0" applyNumberFormat="1" applyFont="1" applyFill="1" applyBorder="1" applyAlignment="1" applyProtection="1">
      <alignment horizontal="left"/>
      <protection hidden="1"/>
    </xf>
    <xf numFmtId="3" fontId="6" fillId="14" borderId="0" xfId="0" applyNumberFormat="1" applyFont="1" applyFill="1" applyBorder="1" applyAlignment="1" applyProtection="1">
      <protection hidden="1"/>
    </xf>
    <xf numFmtId="3" fontId="0" fillId="14" borderId="0" xfId="0" applyNumberFormat="1" applyFont="1" applyFill="1" applyBorder="1" applyAlignment="1" applyProtection="1">
      <protection hidden="1"/>
    </xf>
    <xf numFmtId="3" fontId="6" fillId="14" borderId="0" xfId="0" applyNumberFormat="1" applyFont="1" applyFill="1" applyBorder="1" applyAlignment="1" applyProtection="1">
      <alignment horizontal="center" wrapText="1"/>
      <protection hidden="1"/>
    </xf>
    <xf numFmtId="0" fontId="15" fillId="19" borderId="0" xfId="0" applyFont="1" applyFill="1" applyBorder="1" applyAlignment="1" applyProtection="1">
      <alignment vertical="center"/>
      <protection hidden="1"/>
    </xf>
    <xf numFmtId="0" fontId="15" fillId="19" borderId="15" xfId="0" applyFont="1" applyFill="1" applyBorder="1" applyAlignment="1" applyProtection="1">
      <alignment vertical="center"/>
      <protection hidden="1"/>
    </xf>
    <xf numFmtId="0" fontId="22" fillId="15" borderId="56" xfId="0" applyFont="1" applyFill="1" applyBorder="1" applyAlignment="1" applyProtection="1">
      <alignment vertical="center" wrapText="1"/>
      <protection hidden="1"/>
    </xf>
    <xf numFmtId="0" fontId="22" fillId="15" borderId="46" xfId="0" applyFont="1" applyFill="1" applyBorder="1" applyAlignment="1" applyProtection="1">
      <alignment vertical="center" wrapText="1"/>
      <protection hidden="1"/>
    </xf>
    <xf numFmtId="0" fontId="15" fillId="15" borderId="46" xfId="0" applyFont="1" applyFill="1" applyBorder="1" applyAlignment="1" applyProtection="1">
      <alignment vertical="center"/>
      <protection hidden="1"/>
    </xf>
    <xf numFmtId="0" fontId="15" fillId="15" borderId="57" xfId="0" applyFont="1" applyFill="1" applyBorder="1" applyAlignment="1" applyProtection="1">
      <alignment vertical="center"/>
      <protection hidden="1"/>
    </xf>
    <xf numFmtId="0" fontId="27" fillId="15" borderId="1" xfId="0" applyFont="1" applyFill="1" applyBorder="1" applyAlignment="1" applyProtection="1">
      <alignment vertical="center" wrapText="1"/>
      <protection hidden="1"/>
    </xf>
    <xf numFmtId="0" fontId="26" fillId="15" borderId="0" xfId="0" applyFont="1" applyFill="1" applyBorder="1" applyAlignment="1" applyProtection="1">
      <alignment vertical="center"/>
      <protection hidden="1"/>
    </xf>
    <xf numFmtId="0" fontId="15" fillId="15" borderId="0" xfId="0" applyFont="1" applyFill="1" applyBorder="1" applyAlignment="1" applyProtection="1">
      <alignment vertical="center"/>
      <protection hidden="1"/>
    </xf>
    <xf numFmtId="0" fontId="15" fillId="15" borderId="15" xfId="0" applyFont="1" applyFill="1" applyBorder="1" applyAlignment="1" applyProtection="1">
      <alignment vertical="center"/>
      <protection hidden="1"/>
    </xf>
    <xf numFmtId="0" fontId="19" fillId="15" borderId="1" xfId="0" quotePrefix="1" applyFont="1" applyFill="1" applyBorder="1" applyAlignment="1" applyProtection="1">
      <alignment horizontal="left" vertical="center" wrapText="1"/>
      <protection hidden="1"/>
    </xf>
    <xf numFmtId="0" fontId="19" fillId="15" borderId="0" xfId="0" quotePrefix="1" applyFont="1" applyFill="1" applyBorder="1" applyAlignment="1" applyProtection="1">
      <alignment horizontal="left" vertical="center" wrapText="1"/>
      <protection hidden="1"/>
    </xf>
    <xf numFmtId="0" fontId="19" fillId="15" borderId="15" xfId="0" quotePrefix="1" applyFont="1" applyFill="1" applyBorder="1" applyAlignment="1" applyProtection="1">
      <alignment horizontal="left" vertical="center" wrapText="1"/>
      <protection hidden="1"/>
    </xf>
    <xf numFmtId="0" fontId="19" fillId="15" borderId="1" xfId="0" quotePrefix="1" applyFont="1" applyFill="1" applyBorder="1" applyAlignment="1" applyProtection="1">
      <alignment vertical="center" wrapText="1"/>
      <protection hidden="1"/>
    </xf>
    <xf numFmtId="0" fontId="22" fillId="15" borderId="0" xfId="0" applyFont="1" applyFill="1" applyBorder="1" applyAlignment="1" applyProtection="1">
      <alignment horizontal="center" vertical="center" wrapText="1"/>
      <protection hidden="1"/>
    </xf>
    <xf numFmtId="0" fontId="22" fillId="12" borderId="43" xfId="0" applyFont="1" applyFill="1" applyBorder="1" applyAlignment="1" applyProtection="1">
      <alignment vertical="center"/>
      <protection hidden="1"/>
    </xf>
    <xf numFmtId="0" fontId="19" fillId="12" borderId="19" xfId="0" applyFont="1" applyFill="1" applyBorder="1" applyAlignment="1" applyProtection="1">
      <alignment vertical="center"/>
      <protection hidden="1"/>
    </xf>
    <xf numFmtId="0" fontId="19" fillId="12" borderId="28" xfId="0" applyFont="1" applyFill="1" applyBorder="1" applyAlignment="1" applyProtection="1">
      <alignment vertical="center"/>
      <protection hidden="1"/>
    </xf>
    <xf numFmtId="0" fontId="19" fillId="12" borderId="56" xfId="0" applyFont="1" applyFill="1" applyBorder="1" applyAlignment="1" applyProtection="1">
      <alignment horizontal="center" vertical="center"/>
      <protection hidden="1"/>
    </xf>
    <xf numFmtId="0" fontId="19" fillId="12" borderId="46" xfId="0" applyFont="1" applyFill="1" applyBorder="1" applyAlignment="1" applyProtection="1">
      <alignment horizontal="center" vertical="center"/>
      <protection hidden="1"/>
    </xf>
    <xf numFmtId="0" fontId="15" fillId="12" borderId="46" xfId="0" applyFont="1" applyFill="1" applyBorder="1" applyAlignment="1" applyProtection="1">
      <alignment vertical="center"/>
      <protection hidden="1"/>
    </xf>
    <xf numFmtId="0" fontId="15" fillId="12" borderId="57" xfId="0" applyFont="1" applyFill="1" applyBorder="1" applyAlignment="1" applyProtection="1">
      <alignment vertical="center"/>
      <protection hidden="1"/>
    </xf>
    <xf numFmtId="0" fontId="22" fillId="12" borderId="1" xfId="0" applyFont="1" applyFill="1" applyBorder="1" applyAlignment="1" applyProtection="1">
      <alignment horizontal="left" vertical="center" wrapText="1"/>
      <protection hidden="1"/>
    </xf>
    <xf numFmtId="0" fontId="22" fillId="12" borderId="0" xfId="0" applyFont="1" applyFill="1" applyBorder="1" applyAlignment="1" applyProtection="1">
      <alignment horizontal="left" vertical="center" wrapText="1"/>
      <protection hidden="1"/>
    </xf>
    <xf numFmtId="0" fontId="22" fillId="12" borderId="15" xfId="0" applyFont="1" applyFill="1" applyBorder="1" applyAlignment="1" applyProtection="1">
      <alignment horizontal="left" vertical="center" wrapText="1"/>
      <protection hidden="1"/>
    </xf>
    <xf numFmtId="0" fontId="19" fillId="12" borderId="2" xfId="0" applyFont="1" applyFill="1" applyBorder="1" applyAlignment="1" applyProtection="1">
      <alignment vertical="center"/>
      <protection hidden="1"/>
    </xf>
    <xf numFmtId="0" fontId="20" fillId="12" borderId="8" xfId="0" applyFont="1" applyFill="1" applyBorder="1" applyAlignment="1" applyProtection="1">
      <alignment vertical="center"/>
      <protection hidden="1"/>
    </xf>
    <xf numFmtId="0" fontId="15" fillId="12" borderId="8" xfId="0" applyFont="1" applyFill="1" applyBorder="1" applyAlignment="1" applyProtection="1">
      <alignment vertical="center"/>
      <protection hidden="1"/>
    </xf>
    <xf numFmtId="0" fontId="15" fillId="12" borderId="9" xfId="0" applyFont="1" applyFill="1" applyBorder="1" applyAlignment="1" applyProtection="1">
      <alignment vertical="center"/>
      <protection hidden="1"/>
    </xf>
    <xf numFmtId="0" fontId="0" fillId="2" borderId="0" xfId="0" applyFont="1" applyFill="1" applyBorder="1" applyAlignment="1" applyProtection="1">
      <alignment horizontal="right" vertical="center" wrapText="1"/>
      <protection hidden="1"/>
    </xf>
    <xf numFmtId="0" fontId="0" fillId="2" borderId="0" xfId="0" applyFont="1" applyFill="1" applyBorder="1" applyAlignment="1" applyProtection="1">
      <alignment horizontal="right" vertical="center"/>
      <protection hidden="1"/>
    </xf>
    <xf numFmtId="2" fontId="0" fillId="14" borderId="0" xfId="0" applyNumberFormat="1" applyFont="1" applyFill="1" applyBorder="1" applyAlignment="1" applyProtection="1">
      <alignment horizontal="left"/>
      <protection hidden="1"/>
    </xf>
    <xf numFmtId="2" fontId="0" fillId="14" borderId="0" xfId="0" applyNumberFormat="1" applyFont="1" applyFill="1" applyBorder="1" applyAlignment="1" applyProtection="1">
      <protection hidden="1"/>
    </xf>
    <xf numFmtId="3" fontId="0" fillId="0" borderId="3" xfId="4" applyNumberFormat="1" applyFont="1" applyBorder="1" applyAlignment="1" applyProtection="1">
      <alignment horizontal="center" vertical="center"/>
      <protection hidden="1"/>
    </xf>
    <xf numFmtId="0" fontId="48" fillId="0" borderId="0" xfId="8" applyAlignment="1" applyProtection="1">
      <alignment horizontal="center" vertical="center" wrapText="1"/>
      <protection hidden="1"/>
    </xf>
    <xf numFmtId="0" fontId="13" fillId="0" borderId="0" xfId="0" applyFont="1" applyBorder="1" applyAlignment="1" applyProtection="1">
      <alignment horizontal="left" vertical="center" wrapText="1"/>
      <protection hidden="1"/>
    </xf>
    <xf numFmtId="0" fontId="14" fillId="8" borderId="0" xfId="0" applyFont="1" applyFill="1" applyBorder="1" applyAlignment="1" applyProtection="1">
      <alignment horizontal="left" vertical="center"/>
      <protection hidden="1"/>
    </xf>
    <xf numFmtId="0" fontId="6" fillId="2" borderId="26" xfId="0" applyFont="1" applyFill="1" applyBorder="1" applyAlignment="1" applyProtection="1">
      <alignment horizontal="center"/>
      <protection hidden="1"/>
    </xf>
    <xf numFmtId="0" fontId="7" fillId="14" borderId="44" xfId="0" applyFont="1" applyFill="1" applyBorder="1" applyAlignment="1" applyProtection="1">
      <alignment horizontal="center" vertical="center" wrapText="1"/>
      <protection hidden="1"/>
    </xf>
    <xf numFmtId="3" fontId="8" fillId="2" borderId="6" xfId="0" applyNumberFormat="1" applyFont="1" applyFill="1" applyBorder="1" applyAlignment="1" applyProtection="1">
      <alignment horizontal="right" vertical="center"/>
      <protection hidden="1"/>
    </xf>
    <xf numFmtId="3" fontId="0" fillId="0" borderId="0" xfId="0" applyNumberFormat="1" applyBorder="1" applyAlignment="1" applyProtection="1">
      <alignment horizontal="center" vertical="center"/>
      <protection hidden="1"/>
    </xf>
    <xf numFmtId="0" fontId="40" fillId="2" borderId="0" xfId="0" applyFont="1" applyFill="1" applyBorder="1" applyAlignment="1" applyProtection="1">
      <alignment horizontal="center" vertical="center"/>
      <protection hidden="1"/>
    </xf>
    <xf numFmtId="169" fontId="0" fillId="0" borderId="0" xfId="0" applyNumberFormat="1" applyBorder="1" applyProtection="1">
      <protection hidden="1"/>
    </xf>
    <xf numFmtId="167" fontId="0" fillId="0" borderId="0" xfId="0" applyNumberFormat="1" applyProtection="1">
      <protection hidden="1"/>
    </xf>
    <xf numFmtId="168" fontId="0" fillId="0" borderId="0" xfId="0" applyNumberFormat="1" applyProtection="1">
      <protection hidden="1"/>
    </xf>
    <xf numFmtId="170" fontId="0" fillId="0" borderId="0" xfId="0" applyNumberFormat="1" applyProtection="1">
      <protection hidden="1"/>
    </xf>
    <xf numFmtId="169" fontId="0" fillId="0" borderId="0" xfId="0" applyNumberFormat="1" applyProtection="1">
      <protection hidden="1"/>
    </xf>
    <xf numFmtId="0" fontId="5" fillId="0" borderId="0" xfId="0" applyFont="1" applyProtection="1">
      <protection hidden="1"/>
    </xf>
    <xf numFmtId="4" fontId="10" fillId="0" borderId="3" xfId="0" applyNumberFormat="1" applyFont="1" applyFill="1" applyBorder="1" applyAlignment="1" applyProtection="1">
      <alignment horizontal="center" vertical="center"/>
      <protection locked="0"/>
    </xf>
    <xf numFmtId="4" fontId="10" fillId="0" borderId="50" xfId="0" applyNumberFormat="1" applyFont="1" applyFill="1" applyBorder="1" applyAlignment="1" applyProtection="1">
      <alignment horizontal="center" vertical="center"/>
      <protection locked="0"/>
    </xf>
    <xf numFmtId="165" fontId="8" fillId="2" borderId="6" xfId="0" applyNumberFormat="1" applyFont="1" applyFill="1" applyBorder="1" applyAlignment="1" applyProtection="1">
      <alignment vertical="center"/>
      <protection hidden="1"/>
    </xf>
    <xf numFmtId="165" fontId="0" fillId="0" borderId="0" xfId="0" applyNumberFormat="1" applyFont="1" applyFill="1" applyBorder="1" applyAlignment="1" applyProtection="1">
      <alignment horizontal="right"/>
      <protection hidden="1"/>
    </xf>
    <xf numFmtId="0" fontId="6" fillId="0" borderId="0" xfId="0" applyFont="1" applyFill="1" applyBorder="1" applyAlignment="1" applyProtection="1">
      <protection hidden="1"/>
    </xf>
    <xf numFmtId="0" fontId="6" fillId="0" borderId="0" xfId="0" applyFont="1" applyFill="1" applyBorder="1" applyAlignment="1" applyProtection="1">
      <alignment horizontal="center" wrapText="1"/>
      <protection hidden="1"/>
    </xf>
    <xf numFmtId="3" fontId="0" fillId="0" borderId="0" xfId="0" applyNumberFormat="1" applyFont="1" applyFill="1" applyBorder="1" applyAlignment="1" applyProtection="1">
      <alignment horizontal="right"/>
      <protection hidden="1"/>
    </xf>
    <xf numFmtId="3" fontId="0" fillId="0" borderId="0" xfId="0" applyNumberFormat="1" applyFont="1" applyFill="1" applyBorder="1" applyAlignment="1" applyProtection="1">
      <alignment horizontal="left"/>
      <protection hidden="1"/>
    </xf>
    <xf numFmtId="3" fontId="6" fillId="0" borderId="0" xfId="0" applyNumberFormat="1" applyFont="1" applyFill="1" applyBorder="1" applyAlignment="1" applyProtection="1">
      <protection hidden="1"/>
    </xf>
    <xf numFmtId="3" fontId="0" fillId="0" borderId="0" xfId="0" applyNumberFormat="1" applyFont="1" applyFill="1" applyBorder="1" applyAlignment="1" applyProtection="1">
      <protection hidden="1"/>
    </xf>
    <xf numFmtId="3" fontId="6" fillId="0" borderId="0" xfId="0" applyNumberFormat="1" applyFont="1" applyFill="1" applyBorder="1" applyAlignment="1" applyProtection="1">
      <alignment horizontal="center" wrapText="1"/>
      <protection hidden="1"/>
    </xf>
    <xf numFmtId="0" fontId="56" fillId="0" borderId="0" xfId="0" applyFont="1" applyProtection="1">
      <protection hidden="1"/>
    </xf>
    <xf numFmtId="0" fontId="68" fillId="0" borderId="0" xfId="0" applyFont="1" applyAlignment="1" applyProtection="1">
      <alignment wrapText="1"/>
      <protection hidden="1"/>
    </xf>
    <xf numFmtId="0" fontId="69" fillId="0" borderId="0" xfId="0" applyFont="1" applyBorder="1" applyAlignment="1" applyProtection="1">
      <alignment horizontal="left" vertical="center"/>
      <protection hidden="1"/>
    </xf>
    <xf numFmtId="0" fontId="69" fillId="0" borderId="0" xfId="0" applyFont="1" applyProtection="1">
      <protection hidden="1"/>
    </xf>
    <xf numFmtId="0" fontId="69" fillId="0" borderId="0" xfId="0" applyFont="1" applyBorder="1" applyProtection="1">
      <protection hidden="1"/>
    </xf>
    <xf numFmtId="0" fontId="44" fillId="2" borderId="8" xfId="0" applyFont="1" applyFill="1" applyBorder="1" applyAlignment="1" applyProtection="1">
      <protection hidden="1"/>
    </xf>
    <xf numFmtId="0" fontId="44" fillId="0" borderId="8" xfId="0" applyFont="1" applyBorder="1" applyAlignment="1" applyProtection="1">
      <alignment horizontal="left" vertical="center"/>
      <protection hidden="1"/>
    </xf>
    <xf numFmtId="0" fontId="44" fillId="0" borderId="0" xfId="0" applyFont="1" applyAlignment="1" applyProtection="1">
      <protection hidden="1"/>
    </xf>
    <xf numFmtId="0" fontId="70" fillId="2" borderId="0" xfId="0" applyFont="1" applyFill="1" applyBorder="1" applyProtection="1"/>
    <xf numFmtId="0" fontId="10" fillId="0" borderId="1" xfId="0" applyFont="1" applyBorder="1" applyProtection="1">
      <protection hidden="1"/>
    </xf>
    <xf numFmtId="0" fontId="0" fillId="0" borderId="3" xfId="0" applyFill="1" applyBorder="1" applyAlignment="1" applyProtection="1">
      <alignment horizontal="center" vertical="center"/>
      <protection locked="0"/>
    </xf>
    <xf numFmtId="0" fontId="14" fillId="0" borderId="0" xfId="0" applyFont="1" applyBorder="1" applyAlignment="1" applyProtection="1">
      <alignment vertical="center"/>
      <protection hidden="1"/>
    </xf>
    <xf numFmtId="0" fontId="45" fillId="2" borderId="0" xfId="0" applyFont="1" applyFill="1" applyBorder="1" applyAlignment="1" applyProtection="1">
      <alignment vertical="center" wrapText="1"/>
      <protection hidden="1"/>
    </xf>
    <xf numFmtId="9" fontId="6" fillId="16" borderId="26" xfId="0" applyNumberFormat="1" applyFont="1" applyFill="1" applyBorder="1" applyAlignment="1" applyProtection="1">
      <alignment horizontal="center" vertical="center"/>
    </xf>
    <xf numFmtId="0" fontId="6" fillId="0" borderId="8" xfId="0" applyFont="1" applyFill="1" applyBorder="1" applyAlignment="1" applyProtection="1">
      <alignment horizontal="right" vertical="center" wrapText="1"/>
      <protection hidden="1"/>
    </xf>
    <xf numFmtId="2" fontId="5" fillId="0" borderId="9" xfId="0" applyNumberFormat="1" applyFont="1" applyFill="1" applyBorder="1" applyAlignment="1" applyProtection="1">
      <protection hidden="1"/>
    </xf>
    <xf numFmtId="9" fontId="6" fillId="16" borderId="71" xfId="0" applyNumberFormat="1" applyFont="1" applyFill="1" applyBorder="1" applyAlignment="1" applyProtection="1">
      <alignment horizontal="center" vertical="center"/>
    </xf>
    <xf numFmtId="9" fontId="6" fillId="16" borderId="33" xfId="0" applyNumberFormat="1" applyFont="1" applyFill="1" applyBorder="1" applyAlignment="1" applyProtection="1">
      <alignment horizontal="center" vertical="center"/>
    </xf>
    <xf numFmtId="9" fontId="6" fillId="16" borderId="34" xfId="0" applyNumberFormat="1" applyFont="1" applyFill="1" applyBorder="1" applyAlignment="1" applyProtection="1">
      <alignment horizontal="center" vertical="center"/>
    </xf>
    <xf numFmtId="164" fontId="6" fillId="16" borderId="26" xfId="0" applyNumberFormat="1" applyFont="1" applyFill="1" applyBorder="1" applyAlignment="1" applyProtection="1">
      <alignment horizontal="center" vertical="center" wrapText="1"/>
      <protection hidden="1"/>
    </xf>
    <xf numFmtId="9" fontId="0" fillId="16" borderId="26" xfId="2" applyFont="1" applyFill="1" applyBorder="1" applyAlignment="1" applyProtection="1">
      <alignment horizontal="center" vertical="center"/>
      <protection hidden="1"/>
    </xf>
    <xf numFmtId="165" fontId="6" fillId="16" borderId="7" xfId="0" applyNumberFormat="1" applyFont="1" applyFill="1" applyBorder="1" applyAlignment="1" applyProtection="1">
      <protection hidden="1"/>
    </xf>
    <xf numFmtId="165" fontId="31" fillId="16" borderId="11" xfId="0" applyNumberFormat="1" applyFont="1" applyFill="1" applyBorder="1" applyAlignment="1" applyProtection="1">
      <protection hidden="1"/>
    </xf>
    <xf numFmtId="165" fontId="12" fillId="16" borderId="24" xfId="0" applyNumberFormat="1" applyFont="1" applyFill="1" applyBorder="1" applyAlignment="1" applyProtection="1">
      <protection hidden="1"/>
    </xf>
    <xf numFmtId="165" fontId="32" fillId="16" borderId="14" xfId="0" applyNumberFormat="1" applyFont="1" applyFill="1" applyBorder="1" applyAlignment="1" applyProtection="1">
      <protection hidden="1"/>
    </xf>
    <xf numFmtId="4" fontId="0" fillId="0" borderId="14" xfId="0" applyNumberFormat="1" applyBorder="1" applyAlignment="1" applyProtection="1">
      <alignment horizontal="center" vertical="center"/>
      <protection locked="0"/>
    </xf>
    <xf numFmtId="0" fontId="0" fillId="0" borderId="3" xfId="0" applyFill="1" applyBorder="1" applyAlignment="1" applyProtection="1">
      <alignment horizontal="left" vertical="center"/>
      <protection locked="0"/>
    </xf>
    <xf numFmtId="0" fontId="0" fillId="0" borderId="10" xfId="0" applyBorder="1" applyAlignment="1" applyProtection="1">
      <alignment vertical="center"/>
      <protection locked="0" hidden="1"/>
    </xf>
    <xf numFmtId="0" fontId="0" fillId="0" borderId="39" xfId="0" applyBorder="1" applyAlignment="1" applyProtection="1">
      <alignment horizontal="right" vertical="center" wrapText="1"/>
      <protection hidden="1"/>
    </xf>
    <xf numFmtId="0" fontId="0" fillId="0" borderId="0" xfId="0" applyAlignment="1" applyProtection="1">
      <alignment horizontal="right" vertical="center"/>
      <protection hidden="1"/>
    </xf>
    <xf numFmtId="0" fontId="0" fillId="0" borderId="0" xfId="0" applyBorder="1" applyAlignment="1" applyProtection="1">
      <alignment horizontal="right" vertical="center" wrapText="1"/>
      <protection hidden="1"/>
    </xf>
    <xf numFmtId="0" fontId="0" fillId="0" borderId="10" xfId="0" applyBorder="1" applyAlignment="1" applyProtection="1">
      <alignment horizontal="left" vertical="center" wrapText="1"/>
      <protection locked="0"/>
    </xf>
    <xf numFmtId="0" fontId="0" fillId="12" borderId="29" xfId="0"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13" fillId="0" borderId="0" xfId="0" applyFont="1" applyBorder="1" applyAlignment="1" applyProtection="1">
      <alignment horizontal="left" vertical="center" wrapText="1"/>
      <protection hidden="1"/>
    </xf>
    <xf numFmtId="0" fontId="14" fillId="8" borderId="0" xfId="0" applyFont="1" applyFill="1" applyBorder="1" applyAlignment="1" applyProtection="1">
      <alignment horizontal="left" vertical="center"/>
      <protection hidden="1"/>
    </xf>
    <xf numFmtId="0" fontId="7" fillId="5" borderId="37" xfId="0" applyFont="1" applyFill="1" applyBorder="1" applyAlignment="1" applyProtection="1">
      <alignment horizontal="left" vertical="center" wrapText="1"/>
      <protection hidden="1"/>
    </xf>
    <xf numFmtId="3" fontId="0" fillId="5" borderId="22" xfId="4" applyNumberFormat="1" applyFont="1" applyFill="1" applyBorder="1" applyAlignment="1" applyProtection="1">
      <alignment horizontal="center" vertical="center"/>
      <protection hidden="1"/>
    </xf>
    <xf numFmtId="0" fontId="7" fillId="5" borderId="37" xfId="0" applyFont="1" applyFill="1" applyBorder="1" applyAlignment="1" applyProtection="1">
      <alignment vertical="center" wrapText="1"/>
      <protection locked="0"/>
    </xf>
    <xf numFmtId="4" fontId="0" fillId="5" borderId="22" xfId="4" applyNumberFormat="1" applyFont="1" applyFill="1" applyBorder="1" applyAlignment="1" applyProtection="1">
      <alignment horizontal="center" vertical="center"/>
      <protection hidden="1"/>
    </xf>
    <xf numFmtId="1" fontId="0" fillId="0" borderId="13" xfId="0" applyNumberFormat="1" applyBorder="1" applyAlignment="1" applyProtection="1">
      <alignment horizontal="center" vertical="center"/>
      <protection locked="0"/>
    </xf>
    <xf numFmtId="0" fontId="10" fillId="0" borderId="29" xfId="0" applyFont="1" applyBorder="1" applyAlignment="1" applyProtection="1">
      <alignment horizontal="center" vertical="center" wrapText="1"/>
      <protection locked="0"/>
    </xf>
    <xf numFmtId="1" fontId="0" fillId="0" borderId="25" xfId="0" applyNumberFormat="1" applyBorder="1" applyAlignment="1" applyProtection="1">
      <alignment horizontal="center" vertical="center"/>
      <protection locked="0"/>
    </xf>
    <xf numFmtId="0" fontId="7" fillId="0" borderId="58" xfId="0" applyFont="1" applyFill="1" applyBorder="1" applyAlignment="1" applyProtection="1">
      <alignment horizontal="center" vertical="center" wrapText="1"/>
      <protection hidden="1"/>
    </xf>
    <xf numFmtId="0" fontId="0" fillId="0" borderId="0" xfId="0" applyBorder="1" applyAlignment="1" applyProtection="1">
      <alignment horizontal="left" vertical="center" wrapText="1"/>
      <protection hidden="1"/>
    </xf>
    <xf numFmtId="0" fontId="74" fillId="2" borderId="0" xfId="0" applyFont="1" applyFill="1" applyBorder="1" applyProtection="1"/>
    <xf numFmtId="0" fontId="0" fillId="0" borderId="3" xfId="0" applyFill="1" applyBorder="1" applyAlignment="1" applyProtection="1">
      <alignment horizontal="left" vertical="center"/>
      <protection locked="0"/>
    </xf>
    <xf numFmtId="0" fontId="0" fillId="2" borderId="0" xfId="0" applyFont="1" applyFill="1" applyBorder="1" applyAlignment="1" applyProtection="1"/>
    <xf numFmtId="0" fontId="0" fillId="0" borderId="0" xfId="0" applyFill="1" applyBorder="1" applyAlignment="1" applyProtection="1">
      <alignment horizontal="center" vertical="center"/>
      <protection hidden="1"/>
    </xf>
    <xf numFmtId="3" fontId="0" fillId="5" borderId="26" xfId="0" applyNumberFormat="1" applyFill="1" applyBorder="1" applyAlignment="1" applyProtection="1">
      <protection hidden="1"/>
    </xf>
    <xf numFmtId="3" fontId="8" fillId="2" borderId="6" xfId="0" applyNumberFormat="1" applyFont="1" applyFill="1" applyBorder="1" applyAlignment="1" applyProtection="1">
      <alignment vertical="center"/>
      <protection hidden="1"/>
    </xf>
    <xf numFmtId="3" fontId="8" fillId="2" borderId="22" xfId="0" applyNumberFormat="1" applyFont="1" applyFill="1" applyBorder="1" applyAlignment="1" applyProtection="1">
      <alignment vertical="center"/>
      <protection hidden="1"/>
    </xf>
    <xf numFmtId="0" fontId="16" fillId="0" borderId="0" xfId="0" applyFont="1" applyBorder="1" applyAlignment="1" applyProtection="1">
      <alignment horizontal="center" vertical="center" wrapText="1"/>
      <protection hidden="1"/>
    </xf>
    <xf numFmtId="0" fontId="16" fillId="0" borderId="15" xfId="0" applyFont="1" applyBorder="1" applyAlignment="1" applyProtection="1">
      <alignment horizontal="center" vertical="center" wrapText="1"/>
      <protection hidden="1"/>
    </xf>
    <xf numFmtId="0" fontId="16" fillId="0" borderId="0" xfId="0" applyFont="1" applyBorder="1" applyAlignment="1" applyProtection="1">
      <alignment horizontal="left" vertical="center" wrapText="1"/>
      <protection hidden="1"/>
    </xf>
    <xf numFmtId="0" fontId="16" fillId="0" borderId="15" xfId="0" applyFont="1" applyBorder="1" applyAlignment="1" applyProtection="1">
      <alignment horizontal="left" vertical="center" wrapText="1"/>
      <protection hidden="1"/>
    </xf>
    <xf numFmtId="165" fontId="0" fillId="14" borderId="10" xfId="0" applyNumberFormat="1" applyFill="1" applyBorder="1" applyAlignment="1" applyProtection="1">
      <alignment horizontal="center" vertical="center"/>
      <protection hidden="1"/>
    </xf>
    <xf numFmtId="165" fontId="31" fillId="23" borderId="11" xfId="0" applyNumberFormat="1" applyFont="1" applyFill="1" applyBorder="1" applyAlignment="1" applyProtection="1">
      <protection hidden="1"/>
    </xf>
    <xf numFmtId="165" fontId="32" fillId="23" borderId="14" xfId="0" applyNumberFormat="1" applyFont="1" applyFill="1" applyBorder="1" applyAlignment="1" applyProtection="1">
      <protection hidden="1"/>
    </xf>
    <xf numFmtId="165" fontId="6" fillId="15" borderId="7" xfId="0" applyNumberFormat="1" applyFont="1" applyFill="1" applyBorder="1" applyAlignment="1" applyProtection="1">
      <protection hidden="1"/>
    </xf>
    <xf numFmtId="165" fontId="12" fillId="15" borderId="24" xfId="0" applyNumberFormat="1" applyFont="1" applyFill="1" applyBorder="1" applyAlignment="1" applyProtection="1">
      <protection hidden="1"/>
    </xf>
    <xf numFmtId="165" fontId="0" fillId="14" borderId="3" xfId="0" quotePrefix="1" applyNumberFormat="1" applyFill="1" applyBorder="1" applyAlignment="1" applyProtection="1">
      <alignment horizontal="center" vertical="center" wrapText="1"/>
      <protection hidden="1"/>
    </xf>
    <xf numFmtId="0" fontId="48" fillId="0" borderId="0" xfId="8" applyAlignment="1" applyProtection="1">
      <alignment horizontal="center" vertical="center"/>
      <protection hidden="1"/>
    </xf>
    <xf numFmtId="0" fontId="15" fillId="0" borderId="0" xfId="0" applyFont="1"/>
    <xf numFmtId="165" fontId="4" fillId="0" borderId="23" xfId="1" applyNumberFormat="1" applyFont="1" applyFill="1" applyBorder="1" applyAlignment="1" applyProtection="1">
      <alignment horizontal="center" vertical="center"/>
      <protection locked="0"/>
    </xf>
    <xf numFmtId="3" fontId="0" fillId="0" borderId="23" xfId="4" applyNumberFormat="1" applyFont="1" applyFill="1" applyBorder="1" applyAlignment="1" applyProtection="1">
      <alignment horizontal="center" vertical="center"/>
      <protection locked="0"/>
    </xf>
    <xf numFmtId="3" fontId="0" fillId="0" borderId="3" xfId="4" applyNumberFormat="1" applyFont="1" applyFill="1" applyBorder="1" applyAlignment="1" applyProtection="1">
      <alignment horizontal="center" vertical="center"/>
      <protection locked="0"/>
    </xf>
    <xf numFmtId="0" fontId="15" fillId="0" borderId="0" xfId="0" applyFont="1" applyAlignment="1">
      <alignment vertical="center" wrapText="1"/>
    </xf>
    <xf numFmtId="0" fontId="0" fillId="0" borderId="20" xfId="0"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40" xfId="0" applyBorder="1" applyAlignment="1" applyProtection="1">
      <alignment vertical="center" wrapText="1"/>
      <protection locked="0"/>
    </xf>
    <xf numFmtId="0" fontId="53" fillId="12" borderId="79" xfId="0" applyFont="1" applyFill="1" applyBorder="1" applyAlignment="1" applyProtection="1">
      <alignment horizontal="center" vertical="center" wrapText="1"/>
    </xf>
    <xf numFmtId="0" fontId="49" fillId="2" borderId="77" xfId="0" applyFont="1" applyFill="1" applyBorder="1" applyAlignment="1" applyProtection="1">
      <alignment horizontal="center" vertical="center"/>
      <protection hidden="1"/>
    </xf>
    <xf numFmtId="4" fontId="4" fillId="0" borderId="3" xfId="3" applyNumberFormat="1" applyFont="1" applyBorder="1" applyAlignment="1" applyProtection="1">
      <alignment horizontal="center" vertical="center"/>
      <protection locked="0"/>
    </xf>
    <xf numFmtId="4" fontId="4" fillId="0" borderId="10" xfId="3" applyNumberFormat="1" applyFont="1" applyBorder="1" applyAlignment="1" applyProtection="1">
      <alignment horizontal="center" vertical="center"/>
      <protection locked="0"/>
    </xf>
    <xf numFmtId="4" fontId="0" fillId="0" borderId="23" xfId="4" applyNumberFormat="1" applyFont="1" applyBorder="1" applyAlignment="1" applyProtection="1">
      <alignment horizontal="center" vertical="center"/>
      <protection locked="0"/>
    </xf>
    <xf numFmtId="4" fontId="0" fillId="0" borderId="3" xfId="4" applyNumberFormat="1" applyFont="1" applyBorder="1" applyAlignment="1" applyProtection="1">
      <alignment horizontal="center" vertical="center"/>
      <protection locked="0"/>
    </xf>
    <xf numFmtId="3" fontId="0" fillId="16" borderId="47" xfId="4" applyNumberFormat="1" applyFont="1" applyFill="1" applyBorder="1" applyAlignment="1" applyProtection="1">
      <alignment vertical="center"/>
      <protection hidden="1"/>
    </xf>
    <xf numFmtId="3" fontId="0" fillId="16" borderId="46" xfId="4" applyNumberFormat="1" applyFont="1" applyFill="1" applyBorder="1" applyAlignment="1" applyProtection="1">
      <alignment vertical="center"/>
      <protection hidden="1"/>
    </xf>
    <xf numFmtId="3" fontId="0" fillId="16" borderId="48" xfId="4" applyNumberFormat="1" applyFont="1" applyFill="1" applyBorder="1" applyAlignment="1" applyProtection="1">
      <alignment vertical="center"/>
      <protection hidden="1"/>
    </xf>
    <xf numFmtId="3" fontId="0" fillId="16" borderId="39" xfId="4" applyNumberFormat="1" applyFont="1" applyFill="1" applyBorder="1" applyAlignment="1" applyProtection="1">
      <alignment vertical="center"/>
      <protection hidden="1"/>
    </xf>
    <xf numFmtId="3" fontId="0" fillId="16" borderId="0" xfId="4" applyNumberFormat="1" applyFont="1" applyFill="1" applyBorder="1" applyAlignment="1" applyProtection="1">
      <alignment vertical="center"/>
      <protection hidden="1"/>
    </xf>
    <xf numFmtId="3" fontId="0" fillId="16" borderId="45" xfId="4" applyNumberFormat="1" applyFont="1" applyFill="1" applyBorder="1" applyAlignment="1" applyProtection="1">
      <alignment vertical="center"/>
      <protection hidden="1"/>
    </xf>
    <xf numFmtId="3" fontId="0" fillId="16" borderId="64" xfId="4" applyNumberFormat="1" applyFont="1" applyFill="1" applyBorder="1" applyAlignment="1" applyProtection="1">
      <alignment vertical="center"/>
      <protection hidden="1"/>
    </xf>
    <xf numFmtId="3" fontId="0" fillId="16" borderId="8" xfId="4" applyNumberFormat="1" applyFont="1" applyFill="1" applyBorder="1" applyAlignment="1" applyProtection="1">
      <alignment vertical="center"/>
      <protection hidden="1"/>
    </xf>
    <xf numFmtId="3" fontId="0" fillId="16" borderId="65" xfId="4" applyNumberFormat="1" applyFont="1" applyFill="1" applyBorder="1" applyAlignment="1" applyProtection="1">
      <alignment vertical="center"/>
      <protection hidden="1"/>
    </xf>
    <xf numFmtId="0" fontId="7" fillId="0" borderId="60" xfId="0" applyFont="1" applyFill="1" applyBorder="1" applyAlignment="1" applyProtection="1">
      <alignment horizontal="center" vertical="center" wrapText="1"/>
      <protection hidden="1"/>
    </xf>
    <xf numFmtId="0" fontId="13" fillId="0" borderId="0" xfId="0" applyFont="1"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0" fillId="12" borderId="0" xfId="0" applyFill="1" applyAlignment="1" applyProtection="1">
      <alignment horizontal="center" vertical="center" wrapText="1"/>
      <protection hidden="1"/>
    </xf>
    <xf numFmtId="0" fontId="0" fillId="12" borderId="0" xfId="0" applyFill="1" applyAlignment="1" applyProtection="1">
      <alignment horizontal="left" vertical="center"/>
      <protection hidden="1"/>
    </xf>
    <xf numFmtId="0" fontId="0" fillId="12" borderId="0" xfId="0" applyFill="1" applyAlignment="1" applyProtection="1">
      <alignment horizontal="center" vertical="center"/>
      <protection hidden="1"/>
    </xf>
    <xf numFmtId="1" fontId="0" fillId="14" borderId="3" xfId="0" applyNumberFormat="1" applyFill="1" applyBorder="1" applyAlignment="1" applyProtection="1">
      <alignment horizontal="center" vertical="center"/>
      <protection hidden="1"/>
    </xf>
    <xf numFmtId="0" fontId="31" fillId="0" borderId="0" xfId="0" applyFont="1" applyBorder="1" applyAlignment="1" applyProtection="1">
      <alignment horizontal="right" vertical="center" wrapText="1"/>
    </xf>
    <xf numFmtId="0" fontId="15" fillId="0" borderId="0" xfId="0" applyFont="1" applyAlignment="1">
      <alignment wrapText="1"/>
    </xf>
    <xf numFmtId="0" fontId="15" fillId="0" borderId="0" xfId="0" applyFont="1" applyAlignment="1">
      <alignment horizontal="center" vertical="center" wrapText="1"/>
    </xf>
    <xf numFmtId="0" fontId="15" fillId="0" borderId="39" xfId="0" applyFont="1" applyBorder="1"/>
    <xf numFmtId="0" fontId="15" fillId="0" borderId="39" xfId="0" applyFont="1" applyBorder="1" applyAlignment="1">
      <alignment horizontal="center" vertical="center" wrapText="1"/>
    </xf>
    <xf numFmtId="0" fontId="55" fillId="24" borderId="39" xfId="8" applyFont="1" applyFill="1" applyBorder="1" applyAlignment="1">
      <alignment horizontal="center" vertical="center" wrapText="1"/>
    </xf>
    <xf numFmtId="0" fontId="55" fillId="24" borderId="0" xfId="8" applyFont="1" applyFill="1" applyBorder="1" applyAlignment="1">
      <alignment horizontal="center" vertical="center" wrapText="1"/>
    </xf>
    <xf numFmtId="0" fontId="55" fillId="12" borderId="0" xfId="8" applyFont="1" applyFill="1" applyBorder="1" applyAlignment="1">
      <alignment horizontal="center" vertical="center" wrapText="1"/>
    </xf>
    <xf numFmtId="0" fontId="55" fillId="13" borderId="39" xfId="8" applyFont="1" applyFill="1" applyBorder="1" applyAlignment="1">
      <alignment horizontal="center" vertical="center" wrapText="1"/>
    </xf>
    <xf numFmtId="0" fontId="55" fillId="0" borderId="39" xfId="0" applyFont="1" applyBorder="1" applyAlignment="1">
      <alignment horizontal="center" vertical="center" wrapText="1"/>
    </xf>
    <xf numFmtId="0" fontId="55" fillId="8" borderId="0" xfId="8" applyFont="1" applyFill="1" applyAlignment="1">
      <alignment horizontal="center" vertical="center" wrapText="1"/>
    </xf>
    <xf numFmtId="0" fontId="55" fillId="0" borderId="0" xfId="0" applyFont="1" applyAlignment="1">
      <alignment horizontal="center" vertical="center" wrapText="1"/>
    </xf>
    <xf numFmtId="0" fontId="55" fillId="25" borderId="0" xfId="8" applyFont="1" applyFill="1" applyAlignment="1">
      <alignment horizontal="center" vertical="center" wrapText="1"/>
    </xf>
    <xf numFmtId="0" fontId="55" fillId="10" borderId="39" xfId="8" applyFont="1" applyFill="1" applyBorder="1" applyAlignment="1">
      <alignment horizontal="center" vertical="center" wrapText="1"/>
    </xf>
    <xf numFmtId="0" fontId="55" fillId="20" borderId="39" xfId="8" applyFont="1" applyFill="1" applyBorder="1" applyAlignment="1">
      <alignment horizontal="center" vertical="center" wrapText="1"/>
    </xf>
    <xf numFmtId="0" fontId="62" fillId="20" borderId="0" xfId="0" applyFont="1" applyFill="1" applyAlignment="1" applyProtection="1">
      <alignment vertical="center"/>
      <protection hidden="1"/>
    </xf>
    <xf numFmtId="0" fontId="15" fillId="20" borderId="0" xfId="0" applyFont="1" applyFill="1" applyAlignment="1" applyProtection="1">
      <alignment vertical="center"/>
      <protection hidden="1"/>
    </xf>
    <xf numFmtId="0" fontId="48" fillId="13" borderId="0" xfId="8" applyFill="1" applyAlignment="1" applyProtection="1">
      <alignment horizontal="center" vertical="center" wrapText="1"/>
      <protection hidden="1"/>
    </xf>
    <xf numFmtId="0" fontId="48" fillId="8" borderId="0" xfId="8" applyFill="1" applyAlignment="1" applyProtection="1">
      <alignment horizontal="center" vertical="center" wrapText="1"/>
      <protection hidden="1"/>
    </xf>
    <xf numFmtId="0" fontId="48" fillId="25" borderId="0" xfId="8" applyFill="1" applyAlignment="1" applyProtection="1">
      <alignment horizontal="center" vertical="center" wrapText="1"/>
      <protection hidden="1"/>
    </xf>
    <xf numFmtId="0" fontId="22" fillId="14" borderId="0" xfId="0" applyFont="1" applyFill="1" applyBorder="1" applyAlignment="1" applyProtection="1">
      <alignment horizontal="left" vertical="center" wrapText="1"/>
      <protection hidden="1"/>
    </xf>
    <xf numFmtId="0" fontId="24" fillId="14" borderId="1" xfId="0" applyFont="1" applyFill="1" applyBorder="1" applyAlignment="1" applyProtection="1">
      <alignment horizontal="left" vertical="center" wrapText="1"/>
      <protection hidden="1"/>
    </xf>
    <xf numFmtId="0" fontId="19" fillId="14" borderId="1" xfId="0" applyFont="1" applyFill="1" applyBorder="1" applyAlignment="1" applyProtection="1">
      <alignment horizontal="left" vertical="center" wrapText="1"/>
      <protection hidden="1"/>
    </xf>
    <xf numFmtId="0" fontId="22" fillId="14" borderId="15" xfId="0" applyFont="1" applyFill="1" applyBorder="1" applyAlignment="1" applyProtection="1">
      <alignment horizontal="left" vertical="center" wrapText="1"/>
      <protection hidden="1"/>
    </xf>
    <xf numFmtId="0" fontId="10" fillId="13" borderId="11" xfId="0" applyFont="1" applyFill="1" applyBorder="1" applyAlignment="1" applyProtection="1">
      <alignment vertical="center" wrapText="1"/>
      <protection hidden="1"/>
    </xf>
    <xf numFmtId="0" fontId="10" fillId="13" borderId="11" xfId="0" applyFont="1" applyFill="1" applyBorder="1" applyAlignment="1" applyProtection="1">
      <alignment horizontal="center" vertical="center" wrapText="1"/>
      <protection hidden="1"/>
    </xf>
    <xf numFmtId="0" fontId="77" fillId="13" borderId="12" xfId="0" applyFont="1" applyFill="1" applyBorder="1" applyAlignment="1" applyProtection="1">
      <alignment horizontal="center" vertical="center" wrapText="1"/>
      <protection hidden="1"/>
    </xf>
    <xf numFmtId="0" fontId="10" fillId="13" borderId="3" xfId="0" applyFont="1" applyFill="1" applyBorder="1" applyAlignment="1" applyProtection="1">
      <alignment vertical="center" wrapText="1"/>
      <protection hidden="1"/>
    </xf>
    <xf numFmtId="0" fontId="10" fillId="13" borderId="3" xfId="0" applyFont="1" applyFill="1" applyBorder="1" applyAlignment="1" applyProtection="1">
      <alignment horizontal="center" vertical="center" wrapText="1"/>
      <protection hidden="1"/>
    </xf>
    <xf numFmtId="0" fontId="77" fillId="13" borderId="13" xfId="0" applyFont="1" applyFill="1" applyBorder="1" applyAlignment="1" applyProtection="1">
      <alignment horizontal="center" vertical="center" wrapText="1"/>
      <protection hidden="1"/>
    </xf>
    <xf numFmtId="0" fontId="10" fillId="13" borderId="42" xfId="0" applyFont="1" applyFill="1" applyBorder="1" applyAlignment="1" applyProtection="1">
      <alignment vertical="center" wrapText="1"/>
      <protection hidden="1"/>
    </xf>
    <xf numFmtId="0" fontId="17" fillId="8" borderId="42" xfId="0" applyFont="1" applyFill="1" applyBorder="1" applyAlignment="1" applyProtection="1">
      <alignment horizontal="left" vertical="center" wrapText="1"/>
      <protection hidden="1"/>
    </xf>
    <xf numFmtId="0" fontId="17" fillId="8" borderId="42" xfId="0" applyFont="1" applyFill="1" applyBorder="1" applyAlignment="1" applyProtection="1">
      <alignment horizontal="center" vertical="center" wrapText="1"/>
      <protection hidden="1"/>
    </xf>
    <xf numFmtId="0" fontId="10" fillId="26" borderId="11" xfId="0" applyFont="1" applyFill="1" applyBorder="1" applyAlignment="1" applyProtection="1">
      <alignment vertical="center" wrapText="1"/>
      <protection hidden="1"/>
    </xf>
    <xf numFmtId="0" fontId="10" fillId="26" borderId="11" xfId="0" applyFont="1" applyFill="1" applyBorder="1" applyAlignment="1" applyProtection="1">
      <alignment horizontal="center" vertical="center" wrapText="1"/>
      <protection hidden="1"/>
    </xf>
    <xf numFmtId="167" fontId="77" fillId="26" borderId="11" xfId="0" applyNumberFormat="1" applyFont="1" applyFill="1" applyBorder="1" applyAlignment="1" applyProtection="1">
      <alignment horizontal="center" vertical="center" wrapText="1"/>
      <protection hidden="1"/>
    </xf>
    <xf numFmtId="0" fontId="10" fillId="27" borderId="3" xfId="0" applyFont="1" applyFill="1" applyBorder="1" applyAlignment="1" applyProtection="1">
      <alignment vertical="center" wrapText="1"/>
      <protection hidden="1"/>
    </xf>
    <xf numFmtId="0" fontId="10" fillId="27" borderId="3" xfId="0" applyFont="1" applyFill="1" applyBorder="1" applyAlignment="1" applyProtection="1">
      <alignment horizontal="center" vertical="center" wrapText="1"/>
      <protection hidden="1"/>
    </xf>
    <xf numFmtId="167" fontId="77" fillId="27" borderId="3" xfId="0" applyNumberFormat="1" applyFont="1" applyFill="1" applyBorder="1" applyAlignment="1" applyProtection="1">
      <alignment horizontal="center" vertical="center" wrapText="1"/>
      <protection hidden="1"/>
    </xf>
    <xf numFmtId="0" fontId="10" fillId="26" borderId="3" xfId="0" applyFont="1" applyFill="1" applyBorder="1" applyAlignment="1" applyProtection="1">
      <alignment vertical="center" wrapText="1"/>
      <protection hidden="1"/>
    </xf>
    <xf numFmtId="0" fontId="10" fillId="26" borderId="3" xfId="0" applyFont="1" applyFill="1" applyBorder="1" applyAlignment="1" applyProtection="1">
      <alignment horizontal="center" vertical="center" wrapText="1"/>
      <protection hidden="1"/>
    </xf>
    <xf numFmtId="167" fontId="77" fillId="26" borderId="3" xfId="0" applyNumberFormat="1" applyFont="1" applyFill="1" applyBorder="1" applyAlignment="1" applyProtection="1">
      <alignment horizontal="center" vertical="center" wrapText="1"/>
      <protection hidden="1"/>
    </xf>
    <xf numFmtId="0" fontId="10" fillId="27" borderId="14" xfId="0" applyFont="1" applyFill="1" applyBorder="1" applyAlignment="1" applyProtection="1">
      <alignment vertical="center" wrapText="1"/>
      <protection hidden="1"/>
    </xf>
    <xf numFmtId="0" fontId="10" fillId="27" borderId="14" xfId="0" applyFont="1" applyFill="1" applyBorder="1" applyAlignment="1" applyProtection="1">
      <alignment horizontal="center" vertical="center" wrapText="1"/>
      <protection hidden="1"/>
    </xf>
    <xf numFmtId="167" fontId="77" fillId="27" borderId="14" xfId="0" applyNumberFormat="1" applyFont="1" applyFill="1" applyBorder="1" applyAlignment="1" applyProtection="1">
      <alignment horizontal="center" vertical="center" wrapText="1"/>
      <protection hidden="1"/>
    </xf>
    <xf numFmtId="0" fontId="10" fillId="26" borderId="12" xfId="0" applyFont="1" applyFill="1" applyBorder="1" applyAlignment="1" applyProtection="1">
      <alignment horizontal="center" vertical="center" wrapText="1"/>
      <protection hidden="1"/>
    </xf>
    <xf numFmtId="0" fontId="10" fillId="27" borderId="13" xfId="0" applyFont="1" applyFill="1" applyBorder="1" applyAlignment="1" applyProtection="1">
      <alignment horizontal="center" vertical="center" wrapText="1"/>
      <protection hidden="1"/>
    </xf>
    <xf numFmtId="0" fontId="10" fillId="26" borderId="13" xfId="0" applyFont="1" applyFill="1" applyBorder="1" applyAlignment="1" applyProtection="1">
      <alignment horizontal="center" vertical="center" wrapText="1"/>
      <protection hidden="1"/>
    </xf>
    <xf numFmtId="0" fontId="10" fillId="27" borderId="25" xfId="0" applyFont="1" applyFill="1" applyBorder="1" applyAlignment="1" applyProtection="1">
      <alignment horizontal="center" vertical="center" wrapText="1"/>
      <protection hidden="1"/>
    </xf>
    <xf numFmtId="0" fontId="10" fillId="28" borderId="11" xfId="0" applyFont="1" applyFill="1" applyBorder="1" applyAlignment="1" applyProtection="1">
      <alignment vertical="center" wrapText="1"/>
      <protection hidden="1"/>
    </xf>
    <xf numFmtId="0" fontId="10" fillId="28" borderId="11" xfId="0" applyFont="1" applyFill="1" applyBorder="1" applyAlignment="1" applyProtection="1">
      <alignment horizontal="center" vertical="center" wrapText="1"/>
      <protection hidden="1"/>
    </xf>
    <xf numFmtId="0" fontId="77" fillId="28" borderId="12" xfId="0" applyFont="1" applyFill="1" applyBorder="1" applyAlignment="1" applyProtection="1">
      <alignment horizontal="center" vertical="center" wrapText="1"/>
      <protection hidden="1"/>
    </xf>
    <xf numFmtId="0" fontId="10" fillId="28" borderId="3" xfId="0" applyFont="1" applyFill="1" applyBorder="1" applyAlignment="1" applyProtection="1">
      <alignment vertical="center" wrapText="1"/>
      <protection hidden="1"/>
    </xf>
    <xf numFmtId="0" fontId="10" fillId="28" borderId="3" xfId="0" applyFont="1" applyFill="1" applyBorder="1" applyAlignment="1" applyProtection="1">
      <alignment horizontal="center" vertical="center" wrapText="1"/>
      <protection hidden="1"/>
    </xf>
    <xf numFmtId="0" fontId="77" fillId="28" borderId="13" xfId="0" applyFont="1" applyFill="1" applyBorder="1" applyAlignment="1" applyProtection="1">
      <alignment horizontal="center" vertical="center" wrapText="1"/>
      <protection hidden="1"/>
    </xf>
    <xf numFmtId="0" fontId="10" fillId="28" borderId="14" xfId="0" applyFont="1" applyFill="1" applyBorder="1" applyAlignment="1" applyProtection="1">
      <alignment vertical="center" wrapText="1"/>
      <protection hidden="1"/>
    </xf>
    <xf numFmtId="0" fontId="10" fillId="28" borderId="14" xfId="0" applyFont="1" applyFill="1" applyBorder="1" applyAlignment="1" applyProtection="1">
      <alignment horizontal="center" vertical="center" wrapText="1"/>
      <protection hidden="1"/>
    </xf>
    <xf numFmtId="0" fontId="77" fillId="28" borderId="25" xfId="0" applyFont="1" applyFill="1" applyBorder="1" applyAlignment="1" applyProtection="1">
      <alignment horizontal="center" vertical="center" wrapText="1"/>
      <protection hidden="1"/>
    </xf>
    <xf numFmtId="0" fontId="10" fillId="28" borderId="42" xfId="0" applyFont="1" applyFill="1" applyBorder="1" applyAlignment="1" applyProtection="1">
      <alignment vertical="center" wrapText="1"/>
      <protection hidden="1"/>
    </xf>
    <xf numFmtId="0" fontId="10" fillId="29" borderId="3" xfId="0" applyFont="1" applyFill="1" applyBorder="1" applyAlignment="1" applyProtection="1">
      <alignment vertical="center" wrapText="1"/>
      <protection hidden="1"/>
    </xf>
    <xf numFmtId="0" fontId="10" fillId="29" borderId="3" xfId="0" applyFont="1" applyFill="1" applyBorder="1" applyAlignment="1" applyProtection="1">
      <alignment horizontal="center" vertical="center" wrapText="1"/>
      <protection hidden="1"/>
    </xf>
    <xf numFmtId="0" fontId="77" fillId="29" borderId="13" xfId="0" applyFont="1" applyFill="1" applyBorder="1" applyAlignment="1" applyProtection="1">
      <alignment horizontal="center" vertical="center" wrapText="1"/>
      <protection hidden="1"/>
    </xf>
    <xf numFmtId="0" fontId="10" fillId="29" borderId="42" xfId="0" applyFont="1" applyFill="1" applyBorder="1" applyAlignment="1" applyProtection="1">
      <alignment vertical="center" wrapText="1"/>
      <protection hidden="1"/>
    </xf>
    <xf numFmtId="0" fontId="17" fillId="29" borderId="42" xfId="0" applyFont="1" applyFill="1" applyBorder="1" applyAlignment="1" applyProtection="1">
      <alignment horizontal="center" vertical="center" wrapText="1"/>
      <protection hidden="1"/>
    </xf>
    <xf numFmtId="0" fontId="81" fillId="29" borderId="42" xfId="0" applyFont="1" applyFill="1" applyBorder="1" applyAlignment="1" applyProtection="1">
      <alignment horizontal="center" vertical="center" wrapText="1"/>
      <protection hidden="1"/>
    </xf>
    <xf numFmtId="0" fontId="17" fillId="28" borderId="42" xfId="0" applyFont="1" applyFill="1" applyBorder="1" applyAlignment="1" applyProtection="1">
      <alignment horizontal="center" vertical="center" wrapText="1"/>
      <protection hidden="1"/>
    </xf>
    <xf numFmtId="0" fontId="81" fillId="28" borderId="42" xfId="0" applyFont="1" applyFill="1" applyBorder="1" applyAlignment="1" applyProtection="1">
      <alignment horizontal="center" vertical="center" wrapText="1"/>
      <protection hidden="1"/>
    </xf>
    <xf numFmtId="0" fontId="17" fillId="13" borderId="42" xfId="0" applyFont="1" applyFill="1" applyBorder="1" applyAlignment="1" applyProtection="1">
      <alignment horizontal="center" vertical="center" wrapText="1"/>
      <protection hidden="1"/>
    </xf>
    <xf numFmtId="0" fontId="81" fillId="13" borderId="42" xfId="0" applyFont="1" applyFill="1" applyBorder="1" applyAlignment="1" applyProtection="1">
      <alignment horizontal="center" vertical="center" wrapText="1"/>
      <protection hidden="1"/>
    </xf>
    <xf numFmtId="0" fontId="81" fillId="13" borderId="30" xfId="0" applyFont="1" applyFill="1" applyBorder="1" applyAlignment="1" applyProtection="1">
      <alignment horizontal="center" vertical="center" wrapText="1"/>
      <protection hidden="1"/>
    </xf>
    <xf numFmtId="0" fontId="81" fillId="8" borderId="42" xfId="0" applyFont="1" applyFill="1" applyBorder="1" applyAlignment="1" applyProtection="1">
      <alignment horizontal="center" vertical="center" wrapText="1"/>
      <protection hidden="1"/>
    </xf>
    <xf numFmtId="0" fontId="10" fillId="30" borderId="42" xfId="0" applyFont="1" applyFill="1" applyBorder="1" applyAlignment="1" applyProtection="1">
      <alignment vertical="center" wrapText="1"/>
      <protection hidden="1"/>
    </xf>
    <xf numFmtId="0" fontId="17" fillId="30" borderId="42" xfId="0" applyFont="1" applyFill="1" applyBorder="1" applyAlignment="1" applyProtection="1">
      <alignment horizontal="center" vertical="center" wrapText="1"/>
      <protection hidden="1"/>
    </xf>
    <xf numFmtId="0" fontId="81" fillId="30" borderId="42" xfId="0" applyFont="1" applyFill="1" applyBorder="1" applyAlignment="1" applyProtection="1">
      <alignment horizontal="center" vertical="center" wrapText="1"/>
      <protection hidden="1"/>
    </xf>
    <xf numFmtId="0" fontId="81" fillId="13" borderId="41" xfId="8" applyFont="1" applyFill="1" applyBorder="1" applyAlignment="1" applyProtection="1">
      <alignment horizontal="center" vertical="center" wrapText="1"/>
      <protection hidden="1"/>
    </xf>
    <xf numFmtId="0" fontId="81" fillId="28" borderId="41" xfId="8" applyFont="1" applyFill="1" applyBorder="1" applyAlignment="1" applyProtection="1">
      <alignment horizontal="center" vertical="center" wrapText="1"/>
      <protection hidden="1"/>
    </xf>
    <xf numFmtId="0" fontId="81" fillId="8" borderId="41" xfId="8" applyFont="1" applyFill="1" applyBorder="1" applyAlignment="1" applyProtection="1">
      <alignment horizontal="center" vertical="center" wrapText="1"/>
      <protection hidden="1"/>
    </xf>
    <xf numFmtId="0" fontId="81" fillId="30" borderId="41" xfId="8" applyFont="1" applyFill="1" applyBorder="1" applyAlignment="1" applyProtection="1">
      <alignment horizontal="center" vertical="center" wrapText="1"/>
      <protection hidden="1"/>
    </xf>
    <xf numFmtId="0" fontId="9" fillId="22" borderId="74" xfId="0" applyFont="1" applyFill="1" applyBorder="1" applyAlignment="1" applyProtection="1">
      <alignment horizontal="center" vertical="center" wrapText="1"/>
      <protection hidden="1"/>
    </xf>
    <xf numFmtId="0" fontId="9" fillId="22" borderId="75" xfId="0" applyFont="1" applyFill="1" applyBorder="1" applyAlignment="1" applyProtection="1">
      <alignment horizontal="center" vertical="center" wrapText="1"/>
      <protection hidden="1"/>
    </xf>
    <xf numFmtId="0" fontId="9" fillId="22" borderId="76" xfId="0" applyFont="1" applyFill="1" applyBorder="1" applyAlignment="1" applyProtection="1">
      <alignment horizontal="center" vertical="center" wrapText="1"/>
      <protection hidden="1"/>
    </xf>
    <xf numFmtId="0" fontId="9" fillId="31" borderId="69" xfId="0" applyFont="1" applyFill="1" applyBorder="1" applyAlignment="1" applyProtection="1">
      <alignment horizontal="center" vertical="center" wrapText="1"/>
      <protection hidden="1"/>
    </xf>
    <xf numFmtId="0" fontId="9" fillId="31" borderId="70" xfId="0" applyFont="1" applyFill="1" applyBorder="1" applyAlignment="1" applyProtection="1">
      <alignment horizontal="center" vertical="center" wrapText="1"/>
      <protection hidden="1"/>
    </xf>
    <xf numFmtId="0" fontId="9" fillId="31" borderId="55" xfId="0" applyFont="1" applyFill="1" applyBorder="1" applyAlignment="1" applyProtection="1">
      <alignment horizontal="center" vertical="center" wrapText="1"/>
      <protection hidden="1"/>
    </xf>
    <xf numFmtId="0" fontId="9" fillId="31" borderId="70" xfId="0" applyFont="1" applyFill="1" applyBorder="1" applyAlignment="1" applyProtection="1">
      <alignment horizontal="center" vertical="top" wrapText="1"/>
      <protection hidden="1"/>
    </xf>
    <xf numFmtId="166" fontId="77" fillId="28" borderId="11" xfId="0" applyNumberFormat="1" applyFont="1" applyFill="1" applyBorder="1" applyAlignment="1" applyProtection="1">
      <alignment horizontal="center" vertical="center" wrapText="1"/>
      <protection hidden="1"/>
    </xf>
    <xf numFmtId="166" fontId="77" fillId="29" borderId="3" xfId="0" applyNumberFormat="1" applyFont="1" applyFill="1" applyBorder="1" applyAlignment="1" applyProtection="1">
      <alignment horizontal="center" vertical="center" wrapText="1"/>
      <protection hidden="1"/>
    </xf>
    <xf numFmtId="166" fontId="77" fillId="28" borderId="3" xfId="0" applyNumberFormat="1" applyFont="1" applyFill="1" applyBorder="1" applyAlignment="1" applyProtection="1">
      <alignment horizontal="center" vertical="center" wrapText="1"/>
      <protection hidden="1"/>
    </xf>
    <xf numFmtId="166" fontId="77" fillId="28" borderId="14" xfId="0" applyNumberFormat="1" applyFont="1" applyFill="1" applyBorder="1" applyAlignment="1" applyProtection="1">
      <alignment horizontal="center" vertical="center" wrapText="1"/>
      <protection hidden="1"/>
    </xf>
    <xf numFmtId="166" fontId="77" fillId="13" borderId="11" xfId="0" applyNumberFormat="1" applyFont="1" applyFill="1" applyBorder="1" applyAlignment="1" applyProtection="1">
      <alignment horizontal="center" vertical="center" wrapText="1"/>
      <protection hidden="1"/>
    </xf>
    <xf numFmtId="166" fontId="77" fillId="13" borderId="3" xfId="0" applyNumberFormat="1" applyFont="1" applyFill="1" applyBorder="1" applyAlignment="1" applyProtection="1">
      <alignment horizontal="center" vertical="center" wrapText="1"/>
      <protection hidden="1"/>
    </xf>
    <xf numFmtId="0" fontId="0" fillId="0" borderId="47" xfId="0" applyBorder="1"/>
    <xf numFmtId="0" fontId="0" fillId="0" borderId="46" xfId="0" applyBorder="1"/>
    <xf numFmtId="0" fontId="0" fillId="0" borderId="48" xfId="0" applyBorder="1"/>
    <xf numFmtId="0" fontId="0" fillId="0" borderId="39" xfId="0" applyBorder="1"/>
    <xf numFmtId="0" fontId="0" fillId="0" borderId="45" xfId="0" applyBorder="1"/>
    <xf numFmtId="0" fontId="17" fillId="0" borderId="0" xfId="8" applyFont="1" applyBorder="1" applyAlignment="1" applyProtection="1">
      <alignment horizontal="left" vertical="center"/>
      <protection hidden="1"/>
    </xf>
    <xf numFmtId="0" fontId="48" fillId="0" borderId="0" xfId="8" applyBorder="1" applyAlignment="1" applyProtection="1">
      <alignment horizontal="center" vertical="center" wrapText="1"/>
      <protection hidden="1"/>
    </xf>
    <xf numFmtId="0" fontId="0" fillId="14" borderId="0" xfId="0" applyFill="1" applyBorder="1"/>
    <xf numFmtId="0" fontId="44" fillId="0" borderId="0" xfId="0" applyFont="1" applyBorder="1"/>
    <xf numFmtId="0" fontId="0" fillId="0" borderId="61" xfId="0" applyBorder="1"/>
    <xf numFmtId="0" fontId="44" fillId="0" borderId="37" xfId="0" applyFont="1" applyBorder="1"/>
    <xf numFmtId="0" fontId="0" fillId="0" borderId="62" xfId="0" applyBorder="1"/>
    <xf numFmtId="3" fontId="0" fillId="15" borderId="26" xfId="4" applyNumberFormat="1" applyFont="1" applyFill="1" applyBorder="1" applyAlignment="1" applyProtection="1">
      <alignment horizontal="center" vertical="center"/>
      <protection hidden="1"/>
    </xf>
    <xf numFmtId="0" fontId="48" fillId="10" borderId="0" xfId="8" applyFill="1" applyAlignment="1" applyProtection="1">
      <alignment horizontal="center" vertical="center" wrapText="1"/>
      <protection hidden="1"/>
    </xf>
    <xf numFmtId="0" fontId="49" fillId="2" borderId="81" xfId="0" applyFont="1" applyFill="1" applyBorder="1" applyAlignment="1" applyProtection="1">
      <alignment horizontal="left" vertical="center"/>
      <protection hidden="1"/>
    </xf>
    <xf numFmtId="0" fontId="15" fillId="2" borderId="77" xfId="0" applyFont="1" applyFill="1" applyBorder="1" applyAlignment="1" applyProtection="1">
      <alignment horizontal="left" vertical="center" wrapText="1"/>
      <protection hidden="1"/>
    </xf>
    <xf numFmtId="0" fontId="55" fillId="2" borderId="77" xfId="0" applyFont="1" applyFill="1" applyBorder="1" applyAlignment="1" applyProtection="1">
      <alignment horizontal="left" vertical="center" wrapText="1"/>
      <protection hidden="1"/>
    </xf>
    <xf numFmtId="0" fontId="51" fillId="2" borderId="77" xfId="0" applyFont="1" applyFill="1" applyBorder="1" applyAlignment="1" applyProtection="1">
      <alignment horizontal="center" vertical="center" wrapText="1"/>
      <protection hidden="1"/>
    </xf>
    <xf numFmtId="0" fontId="19" fillId="14" borderId="1" xfId="0" applyFont="1" applyFill="1" applyBorder="1"/>
    <xf numFmtId="0" fontId="55" fillId="0" borderId="0" xfId="0" applyFont="1" applyAlignment="1">
      <alignment wrapText="1"/>
    </xf>
    <xf numFmtId="0" fontId="55" fillId="0" borderId="39" xfId="0" applyFont="1" applyBorder="1" applyAlignment="1">
      <alignment wrapText="1"/>
    </xf>
    <xf numFmtId="0" fontId="22" fillId="32" borderId="1" xfId="0" applyFont="1" applyFill="1" applyBorder="1" applyAlignment="1" applyProtection="1">
      <alignment vertical="center"/>
      <protection hidden="1"/>
    </xf>
    <xf numFmtId="0" fontId="19" fillId="32" borderId="0" xfId="0" applyFont="1" applyFill="1" applyBorder="1" applyAlignment="1" applyProtection="1">
      <alignment vertical="center"/>
      <protection hidden="1"/>
    </xf>
    <xf numFmtId="0" fontId="19" fillId="32" borderId="15" xfId="0" applyFont="1" applyFill="1" applyBorder="1" applyAlignment="1" applyProtection="1">
      <alignment vertical="center"/>
      <protection hidden="1"/>
    </xf>
    <xf numFmtId="165" fontId="4" fillId="0" borderId="7" xfId="1" applyNumberFormat="1" applyFont="1" applyBorder="1" applyAlignment="1" applyProtection="1">
      <alignment horizontal="center" vertical="center"/>
      <protection locked="0"/>
    </xf>
    <xf numFmtId="165" fontId="0" fillId="14" borderId="11" xfId="0" applyNumberFormat="1" applyFill="1" applyBorder="1" applyAlignment="1" applyProtection="1">
      <alignment horizontal="center" vertical="center"/>
      <protection hidden="1"/>
    </xf>
    <xf numFmtId="165" fontId="0" fillId="14" borderId="14" xfId="0" applyNumberFormat="1" applyFill="1" applyBorder="1" applyAlignment="1" applyProtection="1">
      <alignment horizontal="center" vertical="center"/>
      <protection hidden="1"/>
    </xf>
    <xf numFmtId="165" fontId="0" fillId="14" borderId="50" xfId="0" applyNumberFormat="1" applyFill="1" applyBorder="1" applyAlignment="1" applyProtection="1">
      <alignment horizontal="center" vertical="center"/>
      <protection hidden="1"/>
    </xf>
    <xf numFmtId="3" fontId="0" fillId="16" borderId="10" xfId="0" applyNumberFormat="1" applyFill="1" applyBorder="1" applyAlignment="1" applyProtection="1">
      <alignment horizontal="center" vertical="center"/>
      <protection hidden="1"/>
    </xf>
    <xf numFmtId="164" fontId="0" fillId="14" borderId="10" xfId="2" applyNumberFormat="1" applyFont="1" applyFill="1" applyBorder="1" applyAlignment="1" applyProtection="1">
      <alignment horizontal="center" vertical="center"/>
      <protection hidden="1"/>
    </xf>
    <xf numFmtId="4" fontId="0" fillId="14" borderId="10" xfId="0" applyNumberFormat="1" applyFill="1" applyBorder="1" applyAlignment="1" applyProtection="1">
      <alignment horizontal="center" vertical="center"/>
      <protection hidden="1"/>
    </xf>
    <xf numFmtId="1" fontId="4" fillId="14" borderId="49" xfId="1" applyNumberFormat="1" applyFont="1" applyFill="1" applyBorder="1" applyAlignment="1" applyProtection="1">
      <alignment horizontal="center" vertical="center"/>
      <protection hidden="1"/>
    </xf>
    <xf numFmtId="165" fontId="4" fillId="0" borderId="54" xfId="1" applyNumberFormat="1" applyFont="1" applyBorder="1" applyAlignment="1" applyProtection="1">
      <alignment horizontal="center" vertical="center"/>
      <protection locked="0"/>
    </xf>
    <xf numFmtId="165" fontId="4" fillId="0" borderId="47" xfId="1" applyNumberFormat="1" applyFont="1" applyFill="1" applyBorder="1" applyAlignment="1" applyProtection="1">
      <alignment horizontal="center" vertical="center"/>
      <protection locked="0"/>
    </xf>
    <xf numFmtId="165" fontId="0" fillId="14" borderId="47" xfId="1" applyNumberFormat="1" applyFont="1" applyFill="1" applyBorder="1" applyAlignment="1" applyProtection="1">
      <alignment horizontal="center" vertical="center"/>
      <protection hidden="1"/>
    </xf>
    <xf numFmtId="165" fontId="0" fillId="14" borderId="47" xfId="0" applyNumberFormat="1" applyFill="1" applyBorder="1" applyAlignment="1" applyProtection="1">
      <alignment horizontal="center" vertical="center"/>
      <protection hidden="1"/>
    </xf>
    <xf numFmtId="1" fontId="0" fillId="14" borderId="49" xfId="0" applyNumberFormat="1" applyFill="1" applyBorder="1" applyAlignment="1" applyProtection="1">
      <alignment horizontal="center" vertical="center"/>
      <protection hidden="1"/>
    </xf>
    <xf numFmtId="165" fontId="4" fillId="0" borderId="61" xfId="1" applyNumberFormat="1" applyFont="1" applyFill="1" applyBorder="1" applyAlignment="1" applyProtection="1">
      <alignment horizontal="center" vertical="center"/>
      <protection locked="0"/>
    </xf>
    <xf numFmtId="10" fontId="0" fillId="12" borderId="52" xfId="2" applyNumberFormat="1" applyFont="1" applyFill="1" applyBorder="1" applyAlignment="1" applyProtection="1">
      <alignment horizontal="center" vertical="center"/>
      <protection hidden="1"/>
    </xf>
    <xf numFmtId="165" fontId="0" fillId="14" borderId="32" xfId="0" applyNumberFormat="1" applyFill="1" applyBorder="1" applyAlignment="1" applyProtection="1">
      <alignment horizontal="center" vertical="center"/>
      <protection hidden="1"/>
    </xf>
    <xf numFmtId="165" fontId="0" fillId="14" borderId="29" xfId="0" applyNumberFormat="1" applyFill="1" applyBorder="1" applyAlignment="1" applyProtection="1">
      <alignment horizontal="center" vertical="center"/>
      <protection hidden="1"/>
    </xf>
    <xf numFmtId="10" fontId="0" fillId="12" borderId="12" xfId="2" applyNumberFormat="1" applyFont="1" applyFill="1" applyBorder="1" applyAlignment="1" applyProtection="1">
      <alignment horizontal="center" vertical="center"/>
      <protection hidden="1"/>
    </xf>
    <xf numFmtId="10" fontId="0" fillId="12" borderId="55" xfId="2" applyNumberFormat="1" applyFont="1" applyFill="1" applyBorder="1" applyAlignment="1" applyProtection="1">
      <alignment horizontal="center" vertical="center"/>
      <protection hidden="1"/>
    </xf>
    <xf numFmtId="165" fontId="4" fillId="0" borderId="67" xfId="1" applyNumberFormat="1" applyFont="1" applyFill="1" applyBorder="1" applyAlignment="1" applyProtection="1">
      <alignment horizontal="center" vertical="center"/>
      <protection locked="0"/>
    </xf>
    <xf numFmtId="4" fontId="0" fillId="0" borderId="10" xfId="0" applyNumberFormat="1" applyBorder="1" applyAlignment="1" applyProtection="1">
      <alignment horizontal="center" vertical="center"/>
      <protection locked="0"/>
    </xf>
    <xf numFmtId="0" fontId="7" fillId="0" borderId="60" xfId="0" applyFont="1" applyBorder="1" applyAlignment="1" applyProtection="1">
      <alignment horizontal="center" vertical="center" wrapText="1"/>
      <protection hidden="1"/>
    </xf>
    <xf numFmtId="0" fontId="72" fillId="3" borderId="17" xfId="0" applyFont="1" applyFill="1" applyBorder="1" applyAlignment="1" applyProtection="1">
      <alignment horizontal="left" vertical="top" wrapText="1"/>
      <protection hidden="1"/>
    </xf>
    <xf numFmtId="0" fontId="7" fillId="3" borderId="17" xfId="0" applyFont="1" applyFill="1" applyBorder="1" applyAlignment="1" applyProtection="1">
      <alignment vertical="center" wrapText="1"/>
      <protection hidden="1"/>
    </xf>
    <xf numFmtId="3" fontId="0" fillId="3" borderId="17" xfId="0" applyNumberFormat="1" applyFill="1" applyBorder="1" applyAlignment="1" applyProtection="1">
      <alignment horizontal="center" vertical="center"/>
      <protection hidden="1"/>
    </xf>
    <xf numFmtId="4" fontId="0" fillId="3" borderId="17" xfId="0" applyNumberFormat="1" applyFill="1" applyBorder="1" applyAlignment="1" applyProtection="1">
      <alignment horizontal="center" vertical="center"/>
      <protection hidden="1"/>
    </xf>
    <xf numFmtId="165" fontId="0" fillId="3" borderId="17" xfId="0" applyNumberFormat="1" applyFill="1" applyBorder="1" applyAlignment="1" applyProtection="1">
      <alignment horizontal="center" vertical="center"/>
      <protection hidden="1"/>
    </xf>
    <xf numFmtId="4" fontId="0" fillId="3" borderId="16" xfId="0" applyNumberFormat="1" applyFill="1" applyBorder="1" applyAlignment="1" applyProtection="1">
      <alignment horizontal="center" vertical="center"/>
      <protection hidden="1"/>
    </xf>
    <xf numFmtId="164" fontId="0" fillId="3" borderId="17" xfId="2" applyNumberFormat="1" applyFont="1"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1" fontId="4" fillId="3" borderId="17" xfId="1" applyNumberFormat="1" applyFont="1" applyFill="1" applyBorder="1" applyAlignment="1" applyProtection="1">
      <alignment horizontal="center" vertical="center"/>
      <protection hidden="1"/>
    </xf>
    <xf numFmtId="165" fontId="0" fillId="3" borderId="17" xfId="1" applyNumberFormat="1" applyFont="1" applyFill="1" applyBorder="1" applyAlignment="1" applyProtection="1">
      <alignment horizontal="center" vertical="center"/>
      <protection hidden="1"/>
    </xf>
    <xf numFmtId="3" fontId="0" fillId="3" borderId="8" xfId="0" applyNumberFormat="1" applyFill="1" applyBorder="1" applyAlignment="1" applyProtection="1">
      <alignment horizontal="center" vertical="center"/>
      <protection hidden="1"/>
    </xf>
    <xf numFmtId="4" fontId="0" fillId="3" borderId="8" xfId="0" applyNumberFormat="1" applyFill="1" applyBorder="1" applyAlignment="1" applyProtection="1">
      <alignment horizontal="center" vertical="center"/>
      <protection hidden="1"/>
    </xf>
    <xf numFmtId="165" fontId="0" fillId="3" borderId="8" xfId="0" applyNumberFormat="1" applyFill="1" applyBorder="1" applyAlignment="1" applyProtection="1">
      <alignment horizontal="center" vertical="center"/>
      <protection hidden="1"/>
    </xf>
    <xf numFmtId="4" fontId="0" fillId="3" borderId="2" xfId="0" applyNumberFormat="1" applyFill="1" applyBorder="1" applyAlignment="1" applyProtection="1">
      <alignment horizontal="center" vertical="center"/>
      <protection hidden="1"/>
    </xf>
    <xf numFmtId="164" fontId="0" fillId="3" borderId="8" xfId="2" applyNumberFormat="1" applyFont="1"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1" fontId="4" fillId="3" borderId="8" xfId="1" applyNumberFormat="1" applyFont="1" applyFill="1" applyBorder="1" applyAlignment="1" applyProtection="1">
      <alignment horizontal="center" vertical="center"/>
      <protection hidden="1"/>
    </xf>
    <xf numFmtId="165" fontId="0" fillId="3" borderId="8" xfId="1" applyNumberFormat="1" applyFont="1" applyFill="1" applyBorder="1" applyAlignment="1" applyProtection="1">
      <alignment horizontal="center" vertical="center"/>
      <protection hidden="1"/>
    </xf>
    <xf numFmtId="0" fontId="7" fillId="3" borderId="41" xfId="0" applyFont="1" applyFill="1" applyBorder="1" applyAlignment="1" applyProtection="1">
      <alignment horizontal="left" vertical="center" wrapText="1"/>
      <protection hidden="1"/>
    </xf>
    <xf numFmtId="0" fontId="7" fillId="3" borderId="42" xfId="0" applyFont="1" applyFill="1" applyBorder="1" applyAlignment="1" applyProtection="1">
      <alignment horizontal="left" vertical="center" wrapText="1"/>
      <protection hidden="1"/>
    </xf>
    <xf numFmtId="165" fontId="4" fillId="0" borderId="23" xfId="1" applyNumberFormat="1" applyFont="1" applyFill="1" applyBorder="1" applyAlignment="1" applyProtection="1">
      <alignment horizontal="center" vertical="center"/>
    </xf>
    <xf numFmtId="165" fontId="4" fillId="0" borderId="3" xfId="1" applyNumberFormat="1" applyFont="1" applyFill="1" applyBorder="1" applyAlignment="1" applyProtection="1">
      <alignment horizontal="center" vertical="center"/>
    </xf>
    <xf numFmtId="1" fontId="0" fillId="20" borderId="22" xfId="0" applyNumberFormat="1" applyFill="1" applyBorder="1" applyAlignment="1" applyProtection="1">
      <alignment horizontal="center" vertical="center" wrapText="1"/>
      <protection hidden="1"/>
    </xf>
    <xf numFmtId="0" fontId="0" fillId="0" borderId="11" xfId="0" applyBorder="1" applyAlignment="1" applyProtection="1">
      <alignment horizontal="left" vertical="center" wrapText="1"/>
      <protection locked="0"/>
    </xf>
    <xf numFmtId="3" fontId="0" fillId="0" borderId="54" xfId="4" applyNumberFormat="1" applyFont="1" applyBorder="1" applyAlignment="1" applyProtection="1">
      <alignment horizontal="center" vertical="center"/>
      <protection locked="0"/>
    </xf>
    <xf numFmtId="3" fontId="0" fillId="0" borderId="10" xfId="4" applyNumberFormat="1" applyFont="1" applyBorder="1" applyAlignment="1" applyProtection="1">
      <alignment horizontal="center" vertical="center"/>
      <protection locked="0"/>
    </xf>
    <xf numFmtId="3" fontId="4" fillId="0" borderId="47" xfId="1" applyNumberFormat="1" applyFont="1" applyFill="1" applyBorder="1" applyAlignment="1" applyProtection="1">
      <alignment horizontal="center" vertical="center"/>
      <protection locked="0"/>
    </xf>
    <xf numFmtId="0" fontId="85" fillId="0" borderId="0" xfId="0" applyFont="1" applyAlignment="1" applyProtection="1">
      <alignment horizontal="left" vertical="center"/>
      <protection hidden="1"/>
    </xf>
    <xf numFmtId="0" fontId="86" fillId="0" borderId="1" xfId="0" applyFont="1" applyBorder="1" applyAlignment="1" applyProtection="1">
      <alignment horizontal="left" vertical="center"/>
      <protection hidden="1"/>
    </xf>
    <xf numFmtId="0" fontId="0" fillId="16" borderId="47" xfId="0" applyFill="1" applyBorder="1" applyAlignment="1" applyProtection="1">
      <alignment horizontal="center" vertical="center"/>
      <protection hidden="1"/>
    </xf>
    <xf numFmtId="0" fontId="7" fillId="3" borderId="63" xfId="0" applyFont="1" applyFill="1" applyBorder="1" applyAlignment="1" applyProtection="1">
      <alignment vertical="center" wrapText="1"/>
      <protection hidden="1"/>
    </xf>
    <xf numFmtId="0" fontId="7" fillId="3" borderId="68" xfId="0" applyFont="1" applyFill="1" applyBorder="1" applyAlignment="1" applyProtection="1">
      <alignment vertical="center" wrapText="1"/>
      <protection hidden="1"/>
    </xf>
    <xf numFmtId="0" fontId="72" fillId="5" borderId="63" xfId="0" applyFont="1" applyFill="1" applyBorder="1" applyAlignment="1" applyProtection="1">
      <alignment horizontal="left" vertical="top" wrapText="1"/>
      <protection hidden="1"/>
    </xf>
    <xf numFmtId="0" fontId="7" fillId="5" borderId="63" xfId="0" applyFont="1" applyFill="1" applyBorder="1" applyAlignment="1" applyProtection="1">
      <alignment vertical="center" wrapText="1"/>
      <protection hidden="1"/>
    </xf>
    <xf numFmtId="0" fontId="7" fillId="5" borderId="68" xfId="0" applyFont="1" applyFill="1" applyBorder="1" applyAlignment="1" applyProtection="1">
      <alignment vertical="center" wrapText="1"/>
      <protection hidden="1"/>
    </xf>
    <xf numFmtId="0" fontId="7" fillId="5" borderId="66" xfId="0" applyFont="1" applyFill="1" applyBorder="1" applyAlignment="1" applyProtection="1">
      <alignment vertical="center" wrapText="1"/>
      <protection hidden="1"/>
    </xf>
    <xf numFmtId="0" fontId="7" fillId="5" borderId="5" xfId="0" applyFont="1" applyFill="1" applyBorder="1" applyAlignment="1" applyProtection="1">
      <alignment vertical="center" wrapText="1"/>
      <protection hidden="1"/>
    </xf>
    <xf numFmtId="164" fontId="0" fillId="14" borderId="14" xfId="2" applyNumberFormat="1" applyFont="1" applyFill="1" applyBorder="1" applyAlignment="1" applyProtection="1">
      <alignment horizontal="center" vertical="center"/>
      <protection hidden="1"/>
    </xf>
    <xf numFmtId="4" fontId="0" fillId="14" borderId="14" xfId="0" applyNumberFormat="1" applyFill="1" applyBorder="1" applyAlignment="1" applyProtection="1">
      <alignment horizontal="center" vertical="center"/>
      <protection hidden="1"/>
    </xf>
    <xf numFmtId="3" fontId="4" fillId="0" borderId="29" xfId="1" applyNumberFormat="1" applyFont="1" applyFill="1" applyBorder="1" applyAlignment="1" applyProtection="1">
      <alignment horizontal="center" vertical="center"/>
      <protection locked="0"/>
    </xf>
    <xf numFmtId="1" fontId="4" fillId="14" borderId="25" xfId="1" applyNumberFormat="1" applyFont="1" applyFill="1" applyBorder="1" applyAlignment="1" applyProtection="1">
      <alignment horizontal="center" vertical="center"/>
      <protection hidden="1"/>
    </xf>
    <xf numFmtId="165" fontId="0" fillId="14" borderId="29" xfId="1" applyNumberFormat="1" applyFont="1" applyFill="1" applyBorder="1" applyAlignment="1" applyProtection="1">
      <alignment horizontal="center" vertical="center"/>
      <protection hidden="1"/>
    </xf>
    <xf numFmtId="1" fontId="0" fillId="14" borderId="25" xfId="0" applyNumberFormat="1" applyFill="1" applyBorder="1" applyAlignment="1" applyProtection="1">
      <alignment horizontal="center" vertical="center"/>
      <protection hidden="1"/>
    </xf>
    <xf numFmtId="0" fontId="7" fillId="3" borderId="66" xfId="0" applyFont="1" applyFill="1" applyBorder="1" applyAlignment="1" applyProtection="1">
      <alignment vertical="center" wrapText="1"/>
      <protection hidden="1"/>
    </xf>
    <xf numFmtId="0" fontId="0" fillId="0" borderId="47" xfId="0" applyFill="1" applyBorder="1" applyAlignment="1" applyProtection="1">
      <alignment horizontal="center" vertical="center"/>
      <protection locked="0"/>
    </xf>
    <xf numFmtId="0" fontId="0" fillId="12" borderId="25" xfId="0" applyFill="1" applyBorder="1" applyAlignment="1" applyProtection="1">
      <alignment horizontal="center" vertical="center"/>
      <protection hidden="1"/>
    </xf>
    <xf numFmtId="4" fontId="0" fillId="0" borderId="54" xfId="4" applyNumberFormat="1" applyFont="1" applyBorder="1" applyAlignment="1" applyProtection="1">
      <alignment horizontal="center" vertical="center"/>
      <protection locked="0"/>
    </xf>
    <xf numFmtId="4" fontId="0" fillId="0" borderId="10" xfId="4" applyNumberFormat="1" applyFont="1" applyBorder="1" applyAlignment="1" applyProtection="1">
      <alignment horizontal="center" vertical="center"/>
      <protection locked="0"/>
    </xf>
    <xf numFmtId="4" fontId="7" fillId="5" borderId="36" xfId="0" applyNumberFormat="1" applyFont="1" applyFill="1" applyBorder="1" applyAlignment="1" applyProtection="1">
      <alignment vertical="center" wrapText="1"/>
      <protection hidden="1"/>
    </xf>
    <xf numFmtId="4" fontId="7" fillId="5" borderId="37" xfId="0" applyNumberFormat="1" applyFont="1" applyFill="1" applyBorder="1" applyAlignment="1" applyProtection="1">
      <alignment vertical="center" wrapText="1"/>
      <protection hidden="1"/>
    </xf>
    <xf numFmtId="4" fontId="0" fillId="0" borderId="24" xfId="4" applyNumberFormat="1" applyFont="1" applyBorder="1" applyAlignment="1" applyProtection="1">
      <alignment horizontal="center" vertical="center"/>
      <protection locked="0"/>
    </xf>
    <xf numFmtId="4" fontId="0" fillId="0" borderId="14" xfId="4" applyNumberFormat="1" applyFont="1" applyBorder="1" applyAlignment="1" applyProtection="1">
      <alignment horizontal="center" vertical="center"/>
      <protection locked="0"/>
    </xf>
    <xf numFmtId="4" fontId="0" fillId="12" borderId="78" xfId="0" applyNumberFormat="1" applyFill="1" applyBorder="1" applyAlignment="1" applyProtection="1">
      <alignment horizontal="center" vertical="center"/>
      <protection hidden="1"/>
    </xf>
    <xf numFmtId="4" fontId="0" fillId="12" borderId="29" xfId="0" applyNumberFormat="1" applyFill="1" applyBorder="1" applyAlignment="1" applyProtection="1">
      <alignment horizontal="center" vertical="center"/>
      <protection hidden="1"/>
    </xf>
    <xf numFmtId="165" fontId="0" fillId="0" borderId="51" xfId="1" applyNumberFormat="1" applyFont="1" applyBorder="1" applyAlignment="1" applyProtection="1">
      <alignment horizontal="center" vertical="center"/>
      <protection locked="0"/>
    </xf>
    <xf numFmtId="165" fontId="4" fillId="14" borderId="3" xfId="1" applyNumberFormat="1" applyFont="1" applyFill="1" applyBorder="1" applyAlignment="1" applyProtection="1">
      <alignment horizontal="center" vertical="center"/>
      <protection hidden="1"/>
    </xf>
    <xf numFmtId="165" fontId="4" fillId="3" borderId="17" xfId="1" applyNumberFormat="1" applyFont="1" applyFill="1" applyBorder="1" applyAlignment="1" applyProtection="1">
      <alignment horizontal="center" vertical="center"/>
      <protection hidden="1"/>
    </xf>
    <xf numFmtId="165" fontId="4" fillId="3" borderId="8" xfId="1" applyNumberFormat="1" applyFont="1" applyFill="1" applyBorder="1" applyAlignment="1" applyProtection="1">
      <alignment horizontal="center" vertical="center"/>
      <protection hidden="1"/>
    </xf>
    <xf numFmtId="3" fontId="0" fillId="3" borderId="17" xfId="4" applyNumberFormat="1" applyFont="1" applyFill="1" applyBorder="1" applyAlignment="1" applyProtection="1">
      <alignment horizontal="center" vertical="center"/>
      <protection hidden="1"/>
    </xf>
    <xf numFmtId="3" fontId="4" fillId="3" borderId="17" xfId="1" applyNumberFormat="1" applyFont="1" applyFill="1" applyBorder="1" applyAlignment="1" applyProtection="1">
      <alignment horizontal="center" vertical="center"/>
      <protection hidden="1"/>
    </xf>
    <xf numFmtId="0" fontId="7" fillId="5" borderId="63" xfId="0" applyFont="1" applyFill="1" applyBorder="1" applyAlignment="1" applyProtection="1">
      <alignment vertical="center" wrapText="1"/>
      <protection locked="0"/>
    </xf>
    <xf numFmtId="0" fontId="0" fillId="14" borderId="20" xfId="0" applyFill="1" applyBorder="1" applyAlignment="1" applyProtection="1">
      <alignment horizontal="center" vertical="center" wrapText="1"/>
      <protection hidden="1"/>
    </xf>
    <xf numFmtId="0" fontId="0" fillId="14" borderId="3" xfId="0" applyFill="1" applyBorder="1" applyAlignment="1" applyProtection="1">
      <alignment horizontal="left" vertical="center" wrapText="1"/>
      <protection hidden="1"/>
    </xf>
    <xf numFmtId="0" fontId="0" fillId="0" borderId="48" xfId="0" applyBorder="1" applyAlignment="1" applyProtection="1">
      <alignment horizontal="left" vertical="center" wrapText="1"/>
      <protection locked="0"/>
    </xf>
    <xf numFmtId="165" fontId="0" fillId="14" borderId="10" xfId="0" applyNumberFormat="1" applyFill="1" applyBorder="1" applyAlignment="1" applyProtection="1">
      <alignment horizontal="center" vertical="center" wrapText="1"/>
      <protection hidden="1"/>
    </xf>
    <xf numFmtId="165" fontId="0" fillId="14" borderId="64" xfId="0" quotePrefix="1" applyNumberFormat="1" applyFill="1" applyBorder="1" applyAlignment="1" applyProtection="1">
      <alignment horizontal="center" vertical="center"/>
      <protection hidden="1"/>
    </xf>
    <xf numFmtId="4" fontId="0" fillId="14" borderId="18" xfId="0" applyNumberFormat="1" applyFill="1" applyBorder="1" applyAlignment="1" applyProtection="1">
      <alignment horizontal="center" vertical="center"/>
      <protection hidden="1"/>
    </xf>
    <xf numFmtId="4" fontId="0" fillId="14" borderId="47" xfId="0" applyNumberFormat="1" applyFill="1" applyBorder="1" applyAlignment="1" applyProtection="1">
      <alignment horizontal="center" vertical="center"/>
      <protection hidden="1"/>
    </xf>
    <xf numFmtId="165" fontId="0" fillId="0" borderId="18" xfId="0" quotePrefix="1" applyNumberFormat="1" applyFill="1" applyBorder="1" applyAlignment="1" applyProtection="1">
      <alignment horizontal="center" vertical="center"/>
      <protection locked="0"/>
    </xf>
    <xf numFmtId="165" fontId="0" fillId="14" borderId="18" xfId="0" quotePrefix="1" applyNumberFormat="1" applyFill="1" applyBorder="1" applyAlignment="1" applyProtection="1">
      <alignment horizontal="center" vertical="center"/>
      <protection hidden="1"/>
    </xf>
    <xf numFmtId="165" fontId="0" fillId="14" borderId="29" xfId="0" quotePrefix="1" applyNumberFormat="1" applyFill="1" applyBorder="1" applyAlignment="1" applyProtection="1">
      <alignment horizontal="center" vertical="center"/>
      <protection hidden="1"/>
    </xf>
    <xf numFmtId="165" fontId="4" fillId="14" borderId="23" xfId="1" applyNumberFormat="1" applyFont="1" applyFill="1" applyBorder="1" applyAlignment="1" applyProtection="1">
      <alignment horizontal="center" vertical="center" wrapText="1"/>
      <protection hidden="1"/>
    </xf>
    <xf numFmtId="0" fontId="7" fillId="14" borderId="44" xfId="0" applyFont="1" applyFill="1" applyBorder="1" applyAlignment="1" applyProtection="1">
      <alignment horizontal="center" vertical="center" wrapText="1"/>
      <protection hidden="1"/>
    </xf>
    <xf numFmtId="0" fontId="14" fillId="8" borderId="0" xfId="0" applyFont="1" applyFill="1" applyBorder="1" applyAlignment="1" applyProtection="1">
      <alignment horizontal="left" vertical="center"/>
      <protection hidden="1"/>
    </xf>
    <xf numFmtId="0" fontId="7" fillId="0" borderId="44" xfId="0" applyFont="1" applyFill="1" applyBorder="1" applyAlignment="1" applyProtection="1">
      <alignment horizontal="center" vertical="center" wrapText="1"/>
      <protection hidden="1"/>
    </xf>
    <xf numFmtId="0" fontId="63" fillId="0" borderId="0" xfId="0" applyFont="1" applyBorder="1" applyAlignment="1" applyProtection="1">
      <alignment vertical="center" wrapText="1"/>
      <protection hidden="1"/>
    </xf>
    <xf numFmtId="4" fontId="7" fillId="3" borderId="66" xfId="0" applyNumberFormat="1" applyFont="1" applyFill="1" applyBorder="1" applyAlignment="1" applyProtection="1">
      <alignment vertical="center" wrapText="1"/>
      <protection hidden="1"/>
    </xf>
    <xf numFmtId="4" fontId="7" fillId="3" borderId="63" xfId="0" applyNumberFormat="1" applyFont="1" applyFill="1" applyBorder="1" applyAlignment="1" applyProtection="1">
      <alignment vertical="center" wrapText="1"/>
      <protection hidden="1"/>
    </xf>
    <xf numFmtId="0" fontId="7" fillId="3" borderId="5" xfId="0" applyFont="1" applyFill="1" applyBorder="1" applyAlignment="1" applyProtection="1">
      <alignment vertical="center" wrapText="1"/>
      <protection hidden="1"/>
    </xf>
    <xf numFmtId="0" fontId="63" fillId="0" borderId="0" xfId="0" applyFont="1" applyFill="1" applyBorder="1" applyAlignment="1" applyProtection="1">
      <alignment vertical="center" wrapText="1"/>
      <protection hidden="1"/>
    </xf>
    <xf numFmtId="4" fontId="4" fillId="0" borderId="23" xfId="3" applyNumberFormat="1" applyFont="1" applyBorder="1" applyAlignment="1" applyProtection="1">
      <alignment horizontal="center" vertical="center"/>
      <protection locked="0"/>
    </xf>
    <xf numFmtId="4" fontId="4" fillId="0" borderId="54" xfId="3" applyNumberFormat="1" applyFont="1" applyBorder="1" applyAlignment="1" applyProtection="1">
      <alignment horizontal="center" vertical="center"/>
      <protection locked="0"/>
    </xf>
    <xf numFmtId="4" fontId="4" fillId="0" borderId="24" xfId="3" applyNumberFormat="1" applyFont="1" applyBorder="1" applyAlignment="1" applyProtection="1">
      <alignment horizontal="center" vertical="center"/>
      <protection locked="0"/>
    </xf>
    <xf numFmtId="3" fontId="63" fillId="0" borderId="0" xfId="4" applyNumberFormat="1" applyFont="1" applyFill="1" applyBorder="1" applyAlignment="1" applyProtection="1">
      <alignment vertical="center"/>
      <protection hidden="1"/>
    </xf>
    <xf numFmtId="0" fontId="49" fillId="2" borderId="3" xfId="0" applyFont="1" applyFill="1" applyBorder="1" applyAlignment="1" applyProtection="1">
      <alignment horizontal="center" vertical="center"/>
      <protection hidden="1"/>
    </xf>
    <xf numFmtId="0" fontId="49" fillId="2" borderId="11" xfId="0" applyFont="1" applyFill="1" applyBorder="1" applyAlignment="1" applyProtection="1">
      <alignment horizontal="center" vertical="center"/>
      <protection hidden="1"/>
    </xf>
    <xf numFmtId="4" fontId="51" fillId="14" borderId="12" xfId="0" applyNumberFormat="1" applyFont="1" applyFill="1" applyBorder="1" applyAlignment="1" applyProtection="1">
      <alignment horizontal="right" vertical="center"/>
      <protection hidden="1"/>
    </xf>
    <xf numFmtId="4" fontId="51" fillId="14" borderId="13" xfId="0" applyNumberFormat="1" applyFont="1" applyFill="1" applyBorder="1" applyAlignment="1" applyProtection="1">
      <alignment horizontal="right" vertical="center"/>
      <protection hidden="1"/>
    </xf>
    <xf numFmtId="0" fontId="49" fillId="2" borderId="14" xfId="0" applyFont="1" applyFill="1" applyBorder="1" applyAlignment="1" applyProtection="1">
      <alignment horizontal="center" vertical="center"/>
      <protection hidden="1"/>
    </xf>
    <xf numFmtId="0" fontId="56" fillId="0" borderId="0" xfId="0" applyFont="1" applyBorder="1" applyAlignment="1" applyProtection="1">
      <alignment horizontal="center" vertical="center"/>
      <protection hidden="1"/>
    </xf>
    <xf numFmtId="0" fontId="31" fillId="0" borderId="0" xfId="0" applyFont="1" applyFill="1" applyBorder="1" applyAlignment="1" applyProtection="1">
      <alignment horizontal="center" vertical="center" wrapText="1"/>
      <protection hidden="1"/>
    </xf>
    <xf numFmtId="0" fontId="56" fillId="0" borderId="0" xfId="0" applyFont="1" applyFill="1" applyBorder="1" applyAlignment="1" applyProtection="1">
      <alignment horizontal="center" vertical="center" wrapText="1"/>
      <protection hidden="1"/>
    </xf>
    <xf numFmtId="0" fontId="7" fillId="2" borderId="25" xfId="0" applyFont="1" applyFill="1" applyBorder="1" applyAlignment="1" applyProtection="1">
      <alignment horizontal="center" vertical="center" wrapText="1"/>
      <protection hidden="1"/>
    </xf>
    <xf numFmtId="0" fontId="7" fillId="2" borderId="30" xfId="0" applyFont="1" applyFill="1" applyBorder="1" applyAlignment="1" applyProtection="1">
      <alignment horizontal="center" vertical="center" wrapText="1"/>
      <protection hidden="1"/>
    </xf>
    <xf numFmtId="0" fontId="7" fillId="2" borderId="47" xfId="0" applyFont="1" applyFill="1" applyBorder="1" applyAlignment="1" applyProtection="1">
      <alignment horizontal="center" vertical="center" wrapText="1"/>
      <protection hidden="1"/>
    </xf>
    <xf numFmtId="165" fontId="0" fillId="12" borderId="22" xfId="0" applyNumberFormat="1" applyFill="1" applyBorder="1" applyAlignment="1" applyProtection="1">
      <alignment horizontal="center" vertical="center"/>
      <protection hidden="1"/>
    </xf>
    <xf numFmtId="0" fontId="92" fillId="0" borderId="24" xfId="0" applyFont="1" applyFill="1" applyBorder="1" applyAlignment="1">
      <alignment horizontal="center" vertical="center" wrapText="1"/>
    </xf>
    <xf numFmtId="0" fontId="47" fillId="0" borderId="29" xfId="0" applyFont="1" applyBorder="1" applyAlignment="1" applyProtection="1">
      <alignment horizontal="center" vertical="center" wrapText="1"/>
      <protection hidden="1"/>
    </xf>
    <xf numFmtId="0" fontId="47" fillId="0" borderId="14" xfId="0" applyFont="1" applyBorder="1" applyAlignment="1" applyProtection="1">
      <alignment horizontal="center" vertical="center"/>
      <protection hidden="1"/>
    </xf>
    <xf numFmtId="0" fontId="0" fillId="0" borderId="5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0" fontId="89" fillId="0" borderId="0" xfId="0" applyFont="1" applyFill="1" applyBorder="1" applyAlignment="1">
      <alignment horizontal="center" vertical="center"/>
    </xf>
    <xf numFmtId="0" fontId="89" fillId="0" borderId="0" xfId="0" applyFont="1" applyFill="1" applyBorder="1" applyAlignment="1">
      <alignment vertical="center"/>
    </xf>
    <xf numFmtId="0" fontId="31" fillId="0" borderId="0" xfId="0" applyFont="1" applyFill="1" applyBorder="1" applyAlignment="1"/>
    <xf numFmtId="0" fontId="31" fillId="0" borderId="0"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92" fillId="0" borderId="25" xfId="0" applyFont="1" applyFill="1" applyBorder="1" applyAlignment="1">
      <alignment horizontal="center" vertical="center" wrapText="1"/>
    </xf>
    <xf numFmtId="0" fontId="14" fillId="0" borderId="0" xfId="0" applyFont="1" applyFill="1" applyBorder="1" applyAlignment="1" applyProtection="1">
      <alignment horizontal="left" vertical="center"/>
      <protection hidden="1"/>
    </xf>
    <xf numFmtId="0" fontId="23" fillId="0" borderId="47" xfId="0" applyFont="1" applyFill="1" applyBorder="1" applyAlignment="1" applyProtection="1">
      <alignment horizontal="center" vertical="center" wrapText="1"/>
      <protection hidden="1"/>
    </xf>
    <xf numFmtId="4" fontId="0" fillId="0" borderId="8" xfId="4" applyNumberFormat="1" applyFont="1"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4" fontId="0" fillId="0" borderId="0" xfId="4" applyNumberFormat="1" applyFont="1" applyFill="1" applyBorder="1" applyAlignment="1" applyProtection="1">
      <alignment horizontal="center" vertical="center"/>
      <protection hidden="1"/>
    </xf>
    <xf numFmtId="4" fontId="0" fillId="16" borderId="3" xfId="0" applyNumberForma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4" fontId="0" fillId="16" borderId="10" xfId="0" applyNumberFormat="1" applyFill="1" applyBorder="1" applyAlignment="1" applyProtection="1">
      <alignment horizontal="center" vertical="center"/>
      <protection hidden="1"/>
    </xf>
    <xf numFmtId="165" fontId="0" fillId="12" borderId="3" xfId="0" applyNumberFormat="1" applyFill="1" applyBorder="1" applyAlignment="1" applyProtection="1">
      <alignment horizontal="center" vertical="center" wrapText="1"/>
      <protection hidden="1"/>
    </xf>
    <xf numFmtId="4" fontId="0" fillId="12" borderId="18" xfId="0" applyNumberFormat="1" applyFill="1" applyBorder="1" applyAlignment="1" applyProtection="1">
      <alignment horizontal="center" vertical="center"/>
      <protection hidden="1"/>
    </xf>
    <xf numFmtId="0" fontId="0" fillId="12" borderId="3" xfId="0" applyFill="1" applyBorder="1" applyAlignment="1" applyProtection="1">
      <alignment horizontal="left" vertical="center" wrapText="1"/>
      <protection hidden="1"/>
    </xf>
    <xf numFmtId="0" fontId="5" fillId="0" borderId="0" xfId="0" applyFont="1" applyFill="1" applyBorder="1" applyAlignment="1" applyProtection="1">
      <alignment vertical="center"/>
      <protection hidden="1"/>
    </xf>
    <xf numFmtId="0" fontId="89"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4" fontId="5" fillId="0" borderId="0" xfId="4" applyNumberFormat="1" applyFont="1" applyFill="1" applyBorder="1" applyAlignment="1" applyProtection="1">
      <alignment horizontal="center" vertical="center"/>
      <protection hidden="1"/>
    </xf>
    <xf numFmtId="164" fontId="6" fillId="18" borderId="60" xfId="0" applyNumberFormat="1" applyFont="1" applyFill="1" applyBorder="1" applyAlignment="1" applyProtection="1">
      <alignment horizontal="center" vertical="center" wrapText="1"/>
      <protection hidden="1"/>
    </xf>
    <xf numFmtId="0" fontId="87" fillId="2" borderId="0" xfId="0" applyFont="1" applyFill="1" applyBorder="1" applyAlignment="1" applyProtection="1">
      <alignment vertical="center" wrapText="1"/>
      <protection hidden="1"/>
    </xf>
    <xf numFmtId="0" fontId="6" fillId="2" borderId="1" xfId="0" applyFont="1" applyFill="1" applyBorder="1" applyAlignment="1" applyProtection="1">
      <alignment horizontal="center" wrapText="1"/>
      <protection hidden="1"/>
    </xf>
    <xf numFmtId="0" fontId="18" fillId="0" borderId="1" xfId="0" applyFont="1" applyBorder="1" applyAlignment="1" applyProtection="1">
      <alignment vertical="center" wrapText="1"/>
      <protection hidden="1"/>
    </xf>
    <xf numFmtId="0" fontId="6" fillId="2" borderId="2" xfId="0" applyFont="1" applyFill="1" applyBorder="1" applyAlignment="1" applyProtection="1">
      <alignment horizontal="center" wrapText="1"/>
      <protection hidden="1"/>
    </xf>
    <xf numFmtId="0" fontId="0" fillId="0" borderId="9" xfId="0" applyBorder="1" applyAlignment="1" applyProtection="1">
      <alignment vertical="center"/>
      <protection hidden="1"/>
    </xf>
    <xf numFmtId="1" fontId="0" fillId="0" borderId="3" xfId="0" applyNumberFormat="1" applyBorder="1" applyAlignment="1" applyProtection="1">
      <alignment horizontal="center" vertical="center"/>
    </xf>
    <xf numFmtId="1" fontId="0" fillId="0" borderId="10" xfId="0" applyNumberFormat="1" applyBorder="1" applyAlignment="1" applyProtection="1">
      <alignment horizontal="center" vertical="center"/>
    </xf>
    <xf numFmtId="172" fontId="81" fillId="29" borderId="30" xfId="0" applyNumberFormat="1" applyFont="1" applyFill="1" applyBorder="1" applyAlignment="1" applyProtection="1">
      <alignment horizontal="center" vertical="center" wrapText="1"/>
      <protection hidden="1"/>
    </xf>
    <xf numFmtId="172" fontId="81" fillId="28" borderId="30" xfId="0" applyNumberFormat="1" applyFont="1" applyFill="1" applyBorder="1" applyAlignment="1" applyProtection="1">
      <alignment horizontal="center" vertical="center" wrapText="1"/>
      <protection hidden="1"/>
    </xf>
    <xf numFmtId="172" fontId="81" fillId="8" borderId="30" xfId="0" applyNumberFormat="1" applyFont="1" applyFill="1" applyBorder="1" applyAlignment="1" applyProtection="1">
      <alignment horizontal="center" vertical="center" wrapText="1"/>
      <protection hidden="1"/>
    </xf>
    <xf numFmtId="172" fontId="81" fillId="30" borderId="30" xfId="0" applyNumberFormat="1" applyFont="1" applyFill="1" applyBorder="1" applyAlignment="1" applyProtection="1">
      <alignment horizontal="center" vertical="center" wrapText="1"/>
      <protection hidden="1"/>
    </xf>
    <xf numFmtId="3" fontId="0" fillId="14" borderId="18" xfId="0" applyNumberFormat="1" applyFill="1" applyBorder="1" applyAlignment="1" applyProtection="1">
      <alignment horizontal="center" vertical="center"/>
      <protection hidden="1"/>
    </xf>
    <xf numFmtId="3" fontId="0" fillId="14" borderId="47" xfId="0" applyNumberFormat="1" applyFill="1" applyBorder="1" applyAlignment="1" applyProtection="1">
      <alignment horizontal="center" vertical="center"/>
      <protection hidden="1"/>
    </xf>
    <xf numFmtId="3" fontId="0" fillId="14" borderId="29" xfId="0" applyNumberFormat="1" applyFill="1" applyBorder="1" applyAlignment="1" applyProtection="1">
      <alignment horizontal="center" vertical="center"/>
      <protection hidden="1"/>
    </xf>
    <xf numFmtId="1" fontId="0" fillId="14" borderId="10" xfId="0" applyNumberFormat="1" applyFill="1" applyBorder="1" applyAlignment="1" applyProtection="1">
      <alignment horizontal="center" vertical="center"/>
      <protection hidden="1"/>
    </xf>
    <xf numFmtId="3" fontId="0" fillId="16" borderId="23" xfId="4" applyNumberFormat="1" applyFont="1" applyFill="1" applyBorder="1" applyAlignment="1" applyProtection="1">
      <alignment horizontal="center" vertical="center"/>
      <protection hidden="1"/>
    </xf>
    <xf numFmtId="165" fontId="4" fillId="16" borderId="3" xfId="1" applyNumberFormat="1" applyFont="1" applyFill="1" applyBorder="1" applyAlignment="1" applyProtection="1">
      <alignment horizontal="center" vertical="center"/>
      <protection hidden="1"/>
    </xf>
    <xf numFmtId="3" fontId="4" fillId="16" borderId="18" xfId="1" applyNumberFormat="1" applyFont="1" applyFill="1" applyBorder="1" applyAlignment="1" applyProtection="1">
      <alignment horizontal="center" vertical="center"/>
      <protection hidden="1"/>
    </xf>
    <xf numFmtId="3" fontId="0" fillId="16" borderId="24" xfId="4" applyNumberFormat="1" applyFont="1" applyFill="1" applyBorder="1" applyAlignment="1" applyProtection="1">
      <alignment horizontal="center" vertical="center"/>
      <protection hidden="1"/>
    </xf>
    <xf numFmtId="165" fontId="4" fillId="16" borderId="14" xfId="1" applyNumberFormat="1" applyFont="1" applyFill="1" applyBorder="1" applyAlignment="1" applyProtection="1">
      <alignment horizontal="center" vertical="center"/>
      <protection hidden="1"/>
    </xf>
    <xf numFmtId="3" fontId="4" fillId="16" borderId="29" xfId="1" applyNumberFormat="1" applyFont="1" applyFill="1" applyBorder="1" applyAlignment="1" applyProtection="1">
      <alignment horizontal="center" vertical="center"/>
      <protection hidden="1"/>
    </xf>
    <xf numFmtId="0" fontId="55" fillId="2" borderId="39" xfId="8" applyFont="1" applyFill="1" applyBorder="1" applyAlignment="1">
      <alignment horizontal="center" vertical="center" wrapText="1"/>
    </xf>
    <xf numFmtId="0" fontId="0" fillId="0" borderId="0" xfId="0" applyBorder="1" applyAlignment="1" applyProtection="1">
      <alignment horizontal="left" vertical="center" wrapText="1"/>
      <protection hidden="1"/>
    </xf>
    <xf numFmtId="0" fontId="14" fillId="8" borderId="0" xfId="0" applyFont="1" applyFill="1" applyBorder="1" applyAlignment="1" applyProtection="1">
      <alignment horizontal="left" vertical="center"/>
      <protection hidden="1"/>
    </xf>
    <xf numFmtId="165" fontId="0" fillId="14" borderId="11" xfId="1" applyNumberFormat="1" applyFont="1" applyFill="1" applyBorder="1" applyAlignment="1" applyProtection="1">
      <alignment horizontal="center" vertical="center"/>
      <protection hidden="1"/>
    </xf>
    <xf numFmtId="0" fontId="54" fillId="0" borderId="0" xfId="0" applyFont="1" applyFill="1" applyBorder="1" applyAlignment="1" applyProtection="1">
      <alignment horizontal="center" vertical="center"/>
    </xf>
    <xf numFmtId="0" fontId="53" fillId="12" borderId="80" xfId="0" applyFont="1" applyFill="1" applyBorder="1" applyAlignment="1" applyProtection="1">
      <alignment horizontal="center" vertical="center" wrapText="1"/>
    </xf>
    <xf numFmtId="0" fontId="6" fillId="7" borderId="16" xfId="0" applyFont="1" applyFill="1" applyBorder="1" applyAlignment="1" applyProtection="1">
      <alignment horizontal="center" vertical="center" wrapText="1"/>
      <protection hidden="1"/>
    </xf>
    <xf numFmtId="0" fontId="6" fillId="7" borderId="27" xfId="0" applyFont="1" applyFill="1" applyBorder="1" applyAlignment="1" applyProtection="1">
      <alignment horizontal="center" vertical="center" wrapText="1"/>
      <protection hidden="1"/>
    </xf>
    <xf numFmtId="0" fontId="6" fillId="0" borderId="8" xfId="0" applyFont="1" applyBorder="1" applyAlignment="1" applyProtection="1">
      <alignment horizontal="left" vertical="center" wrapText="1"/>
      <protection hidden="1"/>
    </xf>
    <xf numFmtId="0" fontId="33" fillId="0" borderId="1" xfId="0" applyFont="1" applyBorder="1" applyAlignment="1" applyProtection="1">
      <alignment horizontal="center" wrapText="1"/>
      <protection hidden="1"/>
    </xf>
    <xf numFmtId="0" fontId="12" fillId="0" borderId="16" xfId="0" applyFont="1" applyFill="1" applyBorder="1" applyAlignment="1" applyProtection="1">
      <alignment horizontal="center" vertical="center" wrapText="1"/>
      <protection hidden="1"/>
    </xf>
    <xf numFmtId="0" fontId="12" fillId="0" borderId="27" xfId="0" applyFont="1" applyFill="1" applyBorder="1" applyAlignment="1" applyProtection="1">
      <alignment horizontal="center" vertical="center" wrapText="1"/>
      <protection hidden="1"/>
    </xf>
    <xf numFmtId="165" fontId="0" fillId="14" borderId="11" xfId="1" applyNumberFormat="1" applyFont="1" applyFill="1" applyBorder="1" applyAlignment="1" applyProtection="1">
      <alignment horizontal="center" vertical="center"/>
      <protection hidden="1"/>
    </xf>
    <xf numFmtId="14" fontId="56" fillId="0" borderId="3" xfId="0" applyNumberFormat="1" applyFont="1" applyFill="1" applyBorder="1" applyAlignment="1" applyProtection="1">
      <alignment horizontal="left" vertical="center"/>
      <protection locked="0"/>
    </xf>
    <xf numFmtId="165" fontId="0" fillId="3" borderId="27" xfId="0" applyNumberFormat="1" applyFill="1" applyBorder="1" applyAlignment="1" applyProtection="1">
      <alignment horizontal="center" vertical="center"/>
      <protection hidden="1"/>
    </xf>
    <xf numFmtId="1" fontId="0" fillId="3" borderId="27" xfId="0" applyNumberFormat="1" applyFill="1" applyBorder="1" applyAlignment="1" applyProtection="1">
      <alignment horizontal="center" vertical="center"/>
      <protection hidden="1"/>
    </xf>
    <xf numFmtId="0" fontId="85" fillId="0" borderId="0" xfId="0" applyFont="1" applyBorder="1" applyAlignment="1" applyProtection="1">
      <alignment horizontal="left" vertical="center"/>
      <protection hidden="1"/>
    </xf>
    <xf numFmtId="0" fontId="15" fillId="0" borderId="0" xfId="0" applyFont="1" applyFill="1" applyBorder="1" applyAlignment="1" applyProtection="1">
      <alignment horizontal="left" vertical="center"/>
    </xf>
    <xf numFmtId="0" fontId="49" fillId="2" borderId="0" xfId="0" applyFont="1" applyFill="1" applyBorder="1" applyProtection="1">
      <protection locked="0"/>
    </xf>
    <xf numFmtId="0" fontId="47" fillId="14" borderId="0" xfId="0" applyFont="1" applyFill="1" applyAlignment="1" applyProtection="1">
      <alignment vertical="top"/>
      <protection hidden="1"/>
    </xf>
    <xf numFmtId="0" fontId="50" fillId="14" borderId="0" xfId="0" applyFont="1" applyFill="1" applyAlignment="1" applyProtection="1">
      <alignment vertical="top"/>
      <protection hidden="1"/>
    </xf>
    <xf numFmtId="0" fontId="7" fillId="14" borderId="0" xfId="0" applyFont="1" applyFill="1" applyAlignment="1" applyProtection="1">
      <alignment vertical="top"/>
      <protection hidden="1"/>
    </xf>
    <xf numFmtId="0" fontId="49" fillId="14" borderId="0" xfId="0" applyFont="1" applyFill="1" applyAlignment="1" applyProtection="1">
      <alignment vertical="center"/>
      <protection hidden="1"/>
    </xf>
    <xf numFmtId="0" fontId="50" fillId="14" borderId="0" xfId="0" applyFont="1" applyFill="1" applyAlignment="1" applyProtection="1">
      <alignment vertical="center"/>
      <protection hidden="1"/>
    </xf>
    <xf numFmtId="0" fontId="50" fillId="14" borderId="0" xfId="0" applyFont="1" applyFill="1" applyBorder="1" applyAlignment="1" applyProtection="1">
      <alignment vertical="center"/>
      <protection hidden="1"/>
    </xf>
    <xf numFmtId="0" fontId="50" fillId="0" borderId="0" xfId="0" applyFont="1" applyFill="1" applyBorder="1" applyAlignment="1" applyProtection="1">
      <alignment vertical="center"/>
      <protection locked="0"/>
    </xf>
    <xf numFmtId="0" fontId="50" fillId="2" borderId="0" xfId="0" applyFont="1" applyFill="1" applyAlignment="1" applyProtection="1">
      <alignment horizontal="left" vertical="center" wrapText="1"/>
      <protection locked="0"/>
    </xf>
    <xf numFmtId="0" fontId="50" fillId="14" borderId="0" xfId="0" applyFont="1" applyFill="1" applyAlignment="1" applyProtection="1">
      <alignment vertical="center" wrapText="1"/>
      <protection hidden="1"/>
    </xf>
    <xf numFmtId="0" fontId="49" fillId="14" borderId="0" xfId="0" applyFont="1" applyFill="1" applyAlignment="1" applyProtection="1">
      <alignment vertical="center" wrapText="1"/>
      <protection hidden="1"/>
    </xf>
    <xf numFmtId="0" fontId="49" fillId="14" borderId="0" xfId="0" applyFont="1" applyFill="1" applyBorder="1" applyAlignment="1" applyProtection="1">
      <alignment vertical="center" wrapText="1"/>
      <protection hidden="1"/>
    </xf>
    <xf numFmtId="0" fontId="49" fillId="0" borderId="0" xfId="0" applyFont="1" applyFill="1" applyBorder="1" applyAlignment="1" applyProtection="1">
      <alignment vertical="center" wrapText="1"/>
      <protection locked="0"/>
    </xf>
    <xf numFmtId="0" fontId="50" fillId="2" borderId="0" xfId="0" applyFont="1" applyFill="1" applyAlignment="1" applyProtection="1">
      <alignment horizontal="left" vertical="center"/>
      <protection locked="0"/>
    </xf>
    <xf numFmtId="0" fontId="50" fillId="0" borderId="0" xfId="0" applyFont="1" applyFill="1" applyAlignment="1" applyProtection="1">
      <alignment vertical="top"/>
      <protection locked="0"/>
    </xf>
    <xf numFmtId="0" fontId="50" fillId="2" borderId="0" xfId="0" applyFont="1" applyFill="1" applyAlignment="1" applyProtection="1">
      <alignment vertical="top"/>
      <protection locked="0"/>
    </xf>
    <xf numFmtId="0" fontId="47" fillId="14" borderId="0" xfId="0" applyFont="1" applyFill="1" applyAlignment="1" applyProtection="1">
      <alignment vertical="center"/>
      <protection hidden="1"/>
    </xf>
    <xf numFmtId="0" fontId="7" fillId="14" borderId="0" xfId="0" applyFont="1" applyFill="1" applyAlignment="1" applyProtection="1">
      <alignment vertical="center"/>
      <protection hidden="1"/>
    </xf>
    <xf numFmtId="0" fontId="49" fillId="14" borderId="0" xfId="0" applyFont="1" applyFill="1" applyBorder="1" applyAlignment="1" applyProtection="1">
      <alignment vertical="center"/>
      <protection hidden="1"/>
    </xf>
    <xf numFmtId="0" fontId="49" fillId="0" borderId="0" xfId="0" applyFont="1" applyFill="1" applyBorder="1" applyAlignment="1" applyProtection="1">
      <alignment vertical="center"/>
      <protection locked="0"/>
    </xf>
    <xf numFmtId="0" fontId="49" fillId="2" borderId="0" xfId="0" applyFont="1" applyFill="1" applyBorder="1" applyAlignment="1" applyProtection="1">
      <alignment vertical="center"/>
      <protection locked="0"/>
    </xf>
    <xf numFmtId="0" fontId="49" fillId="2" borderId="0" xfId="0" applyFont="1" applyFill="1" applyBorder="1" applyProtection="1">
      <protection hidden="1"/>
    </xf>
    <xf numFmtId="0" fontId="49" fillId="2" borderId="0" xfId="0" applyFont="1" applyFill="1" applyProtection="1">
      <protection hidden="1"/>
    </xf>
    <xf numFmtId="0" fontId="50" fillId="2" borderId="0" xfId="0" applyFont="1" applyFill="1" applyBorder="1" applyProtection="1">
      <protection hidden="1"/>
    </xf>
    <xf numFmtId="0" fontId="8" fillId="2" borderId="0" xfId="0" applyFont="1" applyFill="1" applyAlignment="1" applyProtection="1">
      <protection hidden="1"/>
    </xf>
    <xf numFmtId="0" fontId="93" fillId="2" borderId="0" xfId="0" applyFont="1" applyFill="1" applyAlignment="1" applyProtection="1">
      <protection hidden="1"/>
    </xf>
    <xf numFmtId="0" fontId="51" fillId="2" borderId="0" xfId="0" applyFont="1" applyFill="1" applyBorder="1" applyAlignment="1" applyProtection="1">
      <alignment vertical="center"/>
      <protection hidden="1"/>
    </xf>
    <xf numFmtId="0" fontId="49" fillId="0" borderId="0" xfId="0" applyFont="1" applyBorder="1" applyAlignment="1" applyProtection="1">
      <alignment wrapText="1"/>
      <protection hidden="1"/>
    </xf>
    <xf numFmtId="0" fontId="52" fillId="2" borderId="0" xfId="0" applyFont="1" applyFill="1" applyBorder="1" applyAlignment="1" applyProtection="1">
      <alignment horizontal="right" vertical="center"/>
      <protection hidden="1"/>
    </xf>
    <xf numFmtId="0" fontId="49" fillId="2" borderId="0" xfId="0" applyFont="1" applyFill="1" applyBorder="1" applyAlignment="1" applyProtection="1">
      <alignment wrapText="1"/>
      <protection hidden="1"/>
    </xf>
    <xf numFmtId="0" fontId="49" fillId="2" borderId="0" xfId="0" applyFont="1" applyFill="1" applyBorder="1" applyAlignment="1" applyProtection="1">
      <alignment wrapText="1"/>
      <protection locked="0"/>
    </xf>
    <xf numFmtId="0" fontId="10" fillId="2" borderId="0" xfId="0" applyFont="1" applyFill="1" applyAlignment="1" applyProtection="1">
      <alignment wrapText="1"/>
      <protection hidden="1"/>
    </xf>
    <xf numFmtId="0" fontId="49" fillId="2" borderId="0" xfId="0" applyFont="1" applyFill="1" applyAlignment="1" applyProtection="1">
      <alignment wrapText="1"/>
      <protection hidden="1"/>
    </xf>
    <xf numFmtId="0" fontId="51" fillId="2" borderId="0" xfId="0" applyFont="1" applyFill="1" applyBorder="1" applyAlignment="1" applyProtection="1">
      <alignment horizontal="left" vertical="center" wrapText="1" indent="2"/>
      <protection hidden="1"/>
    </xf>
    <xf numFmtId="0" fontId="94" fillId="2" borderId="0" xfId="0" applyFont="1" applyFill="1" applyAlignment="1" applyProtection="1">
      <alignment vertical="center"/>
      <protection hidden="1"/>
    </xf>
    <xf numFmtId="0" fontId="52" fillId="2" borderId="0" xfId="0" applyFont="1" applyFill="1" applyAlignment="1" applyProtection="1">
      <alignment vertical="center"/>
      <protection hidden="1"/>
    </xf>
    <xf numFmtId="0" fontId="49" fillId="0" borderId="39" xfId="0" applyFont="1" applyBorder="1" applyAlignment="1" applyProtection="1">
      <protection hidden="1"/>
    </xf>
    <xf numFmtId="0" fontId="49" fillId="2" borderId="0" xfId="0" applyFont="1" applyFill="1" applyBorder="1" applyAlignment="1" applyProtection="1">
      <protection hidden="1"/>
    </xf>
    <xf numFmtId="0" fontId="49" fillId="2" borderId="0" xfId="0" applyFont="1" applyFill="1" applyBorder="1" applyAlignment="1" applyProtection="1">
      <protection locked="0"/>
    </xf>
    <xf numFmtId="0" fontId="10" fillId="2" borderId="0" xfId="0" applyFont="1" applyFill="1" applyProtection="1">
      <protection hidden="1"/>
    </xf>
    <xf numFmtId="0" fontId="52" fillId="2" borderId="0" xfId="0" applyFont="1" applyFill="1" applyBorder="1" applyAlignment="1" applyProtection="1">
      <alignment vertical="center"/>
      <protection hidden="1"/>
    </xf>
    <xf numFmtId="0" fontId="49" fillId="2" borderId="0" xfId="0" applyFont="1" applyFill="1" applyBorder="1" applyAlignment="1" applyProtection="1">
      <alignment horizontal="left"/>
      <protection hidden="1"/>
    </xf>
    <xf numFmtId="0" fontId="51" fillId="2" borderId="0" xfId="0" applyFont="1" applyFill="1" applyBorder="1" applyAlignment="1" applyProtection="1">
      <alignment horizontal="left" vertical="center" wrapText="1"/>
      <protection hidden="1"/>
    </xf>
    <xf numFmtId="0" fontId="52" fillId="2" borderId="0" xfId="0" applyFont="1" applyFill="1" applyBorder="1" applyAlignment="1" applyProtection="1">
      <alignment horizontal="left" vertical="center"/>
      <protection hidden="1"/>
    </xf>
    <xf numFmtId="0" fontId="52" fillId="2" borderId="0" xfId="0" applyFont="1" applyFill="1" applyBorder="1" applyAlignment="1" applyProtection="1">
      <alignment vertical="center"/>
      <protection locked="0"/>
    </xf>
    <xf numFmtId="0" fontId="49" fillId="0" borderId="0" xfId="0" applyFont="1" applyFill="1" applyBorder="1" applyAlignment="1" applyProtection="1">
      <protection hidden="1"/>
    </xf>
    <xf numFmtId="0" fontId="49" fillId="0" borderId="0" xfId="0" applyFont="1" applyFill="1" applyAlignment="1" applyProtection="1">
      <alignment horizontal="center" vertical="top"/>
      <protection locked="0"/>
    </xf>
    <xf numFmtId="0" fontId="50" fillId="2" borderId="0" xfId="0" applyFont="1" applyFill="1" applyAlignment="1" applyProtection="1">
      <alignment horizontal="left" vertical="top"/>
      <protection locked="0"/>
    </xf>
    <xf numFmtId="4" fontId="49" fillId="0" borderId="86" xfId="0" applyNumberFormat="1" applyFont="1" applyFill="1" applyBorder="1" applyAlignment="1" applyProtection="1">
      <alignment horizontal="center" vertical="center"/>
      <protection locked="0"/>
    </xf>
    <xf numFmtId="0" fontId="51" fillId="2" borderId="81" xfId="0" quotePrefix="1" applyFont="1" applyFill="1" applyBorder="1" applyAlignment="1" applyProtection="1">
      <alignment horizontal="center" vertical="center"/>
      <protection hidden="1"/>
    </xf>
    <xf numFmtId="0" fontId="55" fillId="2" borderId="64" xfId="0" applyFont="1" applyFill="1" applyBorder="1" applyAlignment="1" applyProtection="1">
      <alignment vertical="center" wrapText="1"/>
      <protection hidden="1"/>
    </xf>
    <xf numFmtId="0" fontId="49" fillId="2" borderId="82" xfId="0" applyFont="1" applyFill="1" applyBorder="1" applyAlignment="1" applyProtection="1">
      <alignment horizontal="center" vertical="center"/>
      <protection hidden="1"/>
    </xf>
    <xf numFmtId="4" fontId="49" fillId="0" borderId="86" xfId="0" applyNumberFormat="1" applyFont="1" applyFill="1" applyBorder="1" applyAlignment="1" applyProtection="1">
      <alignment vertical="center"/>
      <protection locked="0"/>
    </xf>
    <xf numFmtId="4" fontId="49" fillId="0" borderId="88" xfId="0" applyNumberFormat="1" applyFont="1" applyFill="1" applyBorder="1" applyAlignment="1" applyProtection="1">
      <alignment vertical="center"/>
      <protection locked="0"/>
    </xf>
    <xf numFmtId="4" fontId="49" fillId="0" borderId="88" xfId="0" applyNumberFormat="1" applyFont="1" applyFill="1" applyBorder="1" applyAlignment="1" applyProtection="1">
      <alignment horizontal="center" vertical="center"/>
      <protection locked="0"/>
    </xf>
    <xf numFmtId="0" fontId="51" fillId="2" borderId="3" xfId="0" applyFont="1" applyFill="1" applyBorder="1" applyAlignment="1" applyProtection="1">
      <alignment horizontal="center" vertical="center"/>
      <protection hidden="1"/>
    </xf>
    <xf numFmtId="0" fontId="51" fillId="2" borderId="11" xfId="0" applyFont="1" applyFill="1" applyBorder="1" applyAlignment="1" applyProtection="1">
      <alignment horizontal="center" vertical="center"/>
      <protection hidden="1"/>
    </xf>
    <xf numFmtId="4" fontId="49" fillId="14" borderId="13" xfId="0" applyNumberFormat="1" applyFont="1" applyFill="1" applyBorder="1" applyAlignment="1" applyProtection="1">
      <alignment horizontal="right" vertical="center"/>
      <protection hidden="1"/>
    </xf>
    <xf numFmtId="0" fontId="49" fillId="0" borderId="14" xfId="0" applyFont="1" applyFill="1" applyBorder="1" applyAlignment="1" applyProtection="1">
      <alignment horizontal="center" vertical="center"/>
      <protection hidden="1"/>
    </xf>
    <xf numFmtId="4" fontId="49" fillId="14" borderId="25" xfId="0" applyNumberFormat="1" applyFont="1" applyFill="1" applyBorder="1" applyAlignment="1" applyProtection="1">
      <alignment horizontal="right" vertical="center"/>
      <protection hidden="1"/>
    </xf>
    <xf numFmtId="0" fontId="14" fillId="2" borderId="0" xfId="0" applyFont="1" applyFill="1" applyBorder="1" applyAlignment="1" applyProtection="1">
      <alignment horizontal="left" vertical="center"/>
      <protection hidden="1"/>
    </xf>
    <xf numFmtId="0" fontId="0" fillId="0" borderId="1" xfId="0"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0" fillId="0" borderId="1"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14" fillId="0" borderId="1" xfId="0" applyFont="1" applyFill="1" applyBorder="1" applyAlignment="1" applyProtection="1">
      <alignment horizontal="left" vertical="center"/>
      <protection hidden="1"/>
    </xf>
    <xf numFmtId="0" fontId="6" fillId="0" borderId="1" xfId="0" applyFont="1" applyBorder="1" applyAlignment="1" applyProtection="1">
      <alignment vertical="center"/>
      <protection hidden="1"/>
    </xf>
    <xf numFmtId="0" fontId="14" fillId="2" borderId="0" xfId="0" applyFont="1" applyFill="1" applyBorder="1" applyAlignment="1" applyProtection="1">
      <alignment horizontal="center" vertical="center"/>
      <protection hidden="1"/>
    </xf>
    <xf numFmtId="0" fontId="0" fillId="0" borderId="1" xfId="0" applyBorder="1" applyAlignment="1" applyProtection="1">
      <alignment horizontal="left" vertical="center" wrapText="1"/>
      <protection hidden="1"/>
    </xf>
    <xf numFmtId="0" fontId="14" fillId="2" borderId="1" xfId="0" applyFon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7" fillId="0" borderId="39" xfId="0" applyFont="1" applyBorder="1" applyAlignment="1">
      <alignment vertical="center" wrapText="1"/>
    </xf>
    <xf numFmtId="0" fontId="7" fillId="0" borderId="0" xfId="0" applyFont="1" applyAlignment="1">
      <alignment vertical="center" wrapText="1"/>
    </xf>
    <xf numFmtId="0" fontId="19" fillId="14" borderId="1" xfId="0" applyFont="1" applyFill="1" applyBorder="1" applyAlignment="1">
      <alignment horizontal="left" vertical="center"/>
    </xf>
    <xf numFmtId="0" fontId="43" fillId="14" borderId="0" xfId="0" applyFont="1" applyFill="1" applyBorder="1" applyAlignment="1" applyProtection="1">
      <alignment horizontal="left" vertical="center" wrapText="1"/>
      <protection hidden="1"/>
    </xf>
    <xf numFmtId="0" fontId="0" fillId="0" borderId="1" xfId="0" applyBorder="1" applyAlignment="1" applyProtection="1">
      <alignment horizontal="left" wrapText="1"/>
      <protection hidden="1"/>
    </xf>
    <xf numFmtId="0" fontId="0" fillId="0" borderId="0" xfId="0" applyFont="1" applyBorder="1" applyAlignment="1"/>
    <xf numFmtId="9" fontId="0" fillId="0" borderId="0" xfId="0" applyNumberFormat="1" applyBorder="1" applyProtection="1">
      <protection hidden="1"/>
    </xf>
    <xf numFmtId="0" fontId="0" fillId="0" borderId="0" xfId="0" applyFont="1" applyBorder="1" applyAlignment="1" applyProtection="1">
      <alignment vertical="center"/>
      <protection hidden="1"/>
    </xf>
    <xf numFmtId="0" fontId="0" fillId="0" borderId="1" xfId="0" applyBorder="1" applyAlignment="1" applyProtection="1">
      <alignment horizontal="left"/>
      <protection hidden="1"/>
    </xf>
    <xf numFmtId="0" fontId="0" fillId="0" borderId="0" xfId="0" applyFont="1" applyBorder="1" applyAlignment="1" applyProtection="1">
      <protection hidden="1"/>
    </xf>
    <xf numFmtId="0" fontId="0" fillId="0" borderId="0" xfId="0" applyBorder="1" applyAlignment="1"/>
    <xf numFmtId="0" fontId="47" fillId="0" borderId="0" xfId="0" applyFont="1" applyBorder="1" applyAlignment="1" applyProtection="1">
      <alignment vertical="center"/>
      <protection hidden="1"/>
    </xf>
    <xf numFmtId="9" fontId="0" fillId="0" borderId="15" xfId="0" applyNumberFormat="1" applyBorder="1" applyAlignment="1" applyProtection="1">
      <alignment horizontal="right" wrapText="1"/>
      <protection hidden="1"/>
    </xf>
    <xf numFmtId="9" fontId="0" fillId="0" borderId="15" xfId="0" applyNumberFormat="1" applyBorder="1" applyProtection="1">
      <protection hidden="1"/>
    </xf>
    <xf numFmtId="9" fontId="0" fillId="0" borderId="15" xfId="0" applyNumberFormat="1" applyBorder="1" applyAlignment="1" applyProtection="1">
      <alignment horizontal="right"/>
      <protection hidden="1"/>
    </xf>
    <xf numFmtId="0" fontId="0" fillId="2" borderId="26" xfId="0" applyFill="1" applyBorder="1" applyAlignment="1" applyProtection="1">
      <alignment horizontal="center" vertical="center" wrapText="1"/>
      <protection hidden="1"/>
    </xf>
    <xf numFmtId="0" fontId="0" fillId="2" borderId="27" xfId="0" applyFill="1" applyBorder="1" applyAlignment="1" applyProtection="1">
      <alignment horizontal="center" vertical="center" wrapText="1"/>
      <protection hidden="1"/>
    </xf>
    <xf numFmtId="44" fontId="41" fillId="12" borderId="26" xfId="0" applyNumberFormat="1" applyFont="1" applyFill="1" applyBorder="1" applyAlignment="1" applyProtection="1">
      <alignment horizontal="center" vertical="center"/>
      <protection hidden="1"/>
    </xf>
    <xf numFmtId="0" fontId="7" fillId="14" borderId="44" xfId="0" applyFont="1" applyFill="1" applyBorder="1" applyAlignment="1" applyProtection="1">
      <alignment horizontal="center" vertical="center" wrapText="1"/>
      <protection hidden="1"/>
    </xf>
    <xf numFmtId="165" fontId="33" fillId="0" borderId="0" xfId="0" applyNumberFormat="1" applyFont="1" applyBorder="1" applyAlignment="1" applyProtection="1">
      <alignment horizontal="center" wrapText="1"/>
      <protection hidden="1"/>
    </xf>
    <xf numFmtId="165" fontId="4" fillId="0" borderId="39" xfId="1" applyNumberFormat="1" applyFont="1" applyFill="1" applyBorder="1" applyAlignment="1" applyProtection="1">
      <alignment horizontal="center" vertical="center"/>
      <protection locked="0"/>
    </xf>
    <xf numFmtId="165" fontId="0" fillId="14" borderId="44" xfId="0" applyNumberFormat="1" applyFill="1" applyBorder="1" applyAlignment="1" applyProtection="1">
      <alignment horizontal="center" vertical="center"/>
      <protection hidden="1"/>
    </xf>
    <xf numFmtId="10" fontId="0" fillId="12" borderId="53" xfId="2" applyNumberFormat="1" applyFont="1" applyFill="1" applyBorder="1" applyAlignment="1" applyProtection="1">
      <alignment horizontal="center" vertical="center"/>
      <protection hidden="1"/>
    </xf>
    <xf numFmtId="165" fontId="0" fillId="9" borderId="18" xfId="0" applyNumberFormat="1" applyFill="1" applyBorder="1" applyAlignment="1" applyProtection="1">
      <alignment horizontal="center" vertical="center"/>
      <protection hidden="1"/>
    </xf>
    <xf numFmtId="165" fontId="0" fillId="9" borderId="47" xfId="0" applyNumberFormat="1" applyFill="1" applyBorder="1" applyAlignment="1" applyProtection="1">
      <alignment horizontal="center" vertical="center"/>
      <protection hidden="1"/>
    </xf>
    <xf numFmtId="0" fontId="72" fillId="21" borderId="63" xfId="0" applyFont="1" applyFill="1" applyBorder="1" applyAlignment="1" applyProtection="1">
      <alignment horizontal="left" vertical="top" wrapText="1"/>
      <protection hidden="1"/>
    </xf>
    <xf numFmtId="0" fontId="15" fillId="21" borderId="11" xfId="0" applyFont="1" applyFill="1" applyBorder="1" applyAlignment="1" applyProtection="1">
      <alignment horizontal="center" vertical="center" wrapText="1"/>
      <protection hidden="1"/>
    </xf>
    <xf numFmtId="0" fontId="7" fillId="21" borderId="68" xfId="0" applyFont="1" applyFill="1" applyBorder="1" applyAlignment="1" applyProtection="1">
      <alignment vertical="center" wrapText="1"/>
      <protection hidden="1"/>
    </xf>
    <xf numFmtId="4" fontId="7" fillId="21" borderId="66" xfId="0" applyNumberFormat="1" applyFont="1" applyFill="1" applyBorder="1" applyAlignment="1" applyProtection="1">
      <alignment vertical="center" wrapText="1"/>
      <protection hidden="1"/>
    </xf>
    <xf numFmtId="4" fontId="7" fillId="21" borderId="63" xfId="0" applyNumberFormat="1" applyFont="1" applyFill="1" applyBorder="1" applyAlignment="1" applyProtection="1">
      <alignment vertical="center" wrapText="1"/>
      <protection hidden="1"/>
    </xf>
    <xf numFmtId="0" fontId="7" fillId="21" borderId="63" xfId="0" applyFont="1" applyFill="1" applyBorder="1" applyAlignment="1" applyProtection="1">
      <alignment vertical="center" wrapText="1"/>
      <protection hidden="1"/>
    </xf>
    <xf numFmtId="0" fontId="7" fillId="21" borderId="36" xfId="0" applyFont="1" applyFill="1" applyBorder="1" applyAlignment="1" applyProtection="1">
      <alignment vertical="center" wrapText="1"/>
      <protection hidden="1"/>
    </xf>
    <xf numFmtId="0" fontId="7" fillId="21" borderId="37" xfId="0" applyFont="1" applyFill="1" applyBorder="1" applyAlignment="1" applyProtection="1">
      <alignment vertical="center" wrapText="1"/>
      <protection hidden="1"/>
    </xf>
    <xf numFmtId="0" fontId="7" fillId="21" borderId="0" xfId="0" applyFont="1" applyFill="1" applyBorder="1" applyAlignment="1" applyProtection="1">
      <alignment vertical="center" wrapText="1"/>
      <protection hidden="1"/>
    </xf>
    <xf numFmtId="0" fontId="7" fillId="21" borderId="38" xfId="0" applyFont="1" applyFill="1" applyBorder="1" applyAlignment="1" applyProtection="1">
      <alignment vertical="center" wrapText="1"/>
      <protection hidden="1"/>
    </xf>
    <xf numFmtId="165" fontId="0" fillId="9" borderId="29" xfId="0" applyNumberFormat="1" applyFill="1" applyBorder="1" applyAlignment="1" applyProtection="1">
      <alignment horizontal="center" vertical="center"/>
      <protection hidden="1"/>
    </xf>
    <xf numFmtId="165" fontId="0" fillId="9" borderId="67" xfId="0" applyNumberFormat="1" applyFill="1" applyBorder="1" applyAlignment="1" applyProtection="1">
      <alignment horizontal="center" vertical="center"/>
      <protection hidden="1"/>
    </xf>
    <xf numFmtId="165" fontId="0" fillId="9" borderId="3" xfId="0" applyNumberFormat="1" applyFill="1" applyBorder="1" applyAlignment="1" applyProtection="1">
      <alignment horizontal="center" vertical="center"/>
      <protection hidden="1"/>
    </xf>
    <xf numFmtId="165" fontId="0" fillId="9" borderId="32" xfId="0" applyNumberFormat="1" applyFill="1" applyBorder="1" applyAlignment="1" applyProtection="1">
      <alignment horizontal="center" vertical="center"/>
      <protection hidden="1"/>
    </xf>
    <xf numFmtId="165" fontId="0" fillId="9" borderId="13" xfId="0" applyNumberFormat="1" applyFill="1" applyBorder="1" applyAlignment="1" applyProtection="1">
      <alignment horizontal="center" vertical="center"/>
      <protection hidden="1"/>
    </xf>
    <xf numFmtId="165" fontId="0" fillId="9" borderId="49" xfId="0" applyNumberFormat="1" applyFill="1" applyBorder="1" applyAlignment="1" applyProtection="1">
      <alignment horizontal="center" vertical="center"/>
      <protection hidden="1"/>
    </xf>
    <xf numFmtId="165" fontId="0" fillId="9" borderId="25" xfId="0" applyNumberFormat="1" applyFill="1" applyBorder="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0" fontId="38" fillId="0" borderId="0" xfId="0" applyFont="1" applyBorder="1" applyAlignment="1" applyProtection="1">
      <alignment vertical="center"/>
      <protection hidden="1"/>
    </xf>
    <xf numFmtId="0" fontId="6" fillId="0" borderId="34" xfId="0" applyFont="1" applyFill="1" applyBorder="1" applyAlignment="1" applyProtection="1">
      <alignment horizontal="left" vertical="center" wrapText="1"/>
      <protection hidden="1"/>
    </xf>
    <xf numFmtId="0" fontId="6" fillId="0" borderId="71" xfId="0" applyFont="1" applyFill="1" applyBorder="1" applyAlignment="1" applyProtection="1">
      <alignment horizontal="left" vertical="center" wrapText="1"/>
      <protection hidden="1"/>
    </xf>
    <xf numFmtId="0" fontId="0" fillId="2" borderId="0" xfId="0" applyFill="1"/>
    <xf numFmtId="0" fontId="84" fillId="2" borderId="0" xfId="0" applyFont="1" applyFill="1" applyBorder="1" applyAlignment="1" applyProtection="1">
      <alignment vertical="center"/>
      <protection hidden="1"/>
    </xf>
    <xf numFmtId="0" fontId="0" fillId="0" borderId="0" xfId="0" applyFill="1"/>
    <xf numFmtId="0" fontId="0" fillId="2" borderId="21" xfId="0" applyFill="1" applyBorder="1" applyAlignment="1" applyProtection="1">
      <protection hidden="1"/>
    </xf>
    <xf numFmtId="0" fontId="0" fillId="2" borderId="15" xfId="0" applyFill="1" applyBorder="1" applyAlignment="1" applyProtection="1">
      <protection hidden="1"/>
    </xf>
    <xf numFmtId="0" fontId="0" fillId="2" borderId="0" xfId="0" applyFill="1" applyBorder="1" applyAlignment="1" applyProtection="1">
      <alignment vertical="center"/>
      <protection hidden="1"/>
    </xf>
    <xf numFmtId="0" fontId="96" fillId="2" borderId="0" xfId="0" applyFont="1" applyFill="1" applyBorder="1" applyAlignment="1" applyProtection="1">
      <alignment vertical="center" wrapText="1"/>
    </xf>
    <xf numFmtId="0" fontId="6" fillId="2" borderId="0" xfId="0" applyFont="1" applyFill="1" applyBorder="1" applyAlignment="1" applyProtection="1">
      <alignment horizontal="center" vertical="center"/>
      <protection hidden="1"/>
    </xf>
    <xf numFmtId="0" fontId="6" fillId="2" borderId="3"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center" wrapText="1"/>
      <protection hidden="1"/>
    </xf>
    <xf numFmtId="0" fontId="0" fillId="2" borderId="15" xfId="0" applyFill="1" applyBorder="1" applyAlignment="1" applyProtection="1">
      <alignment vertical="center"/>
      <protection hidden="1"/>
    </xf>
    <xf numFmtId="0" fontId="18" fillId="2" borderId="1" xfId="0" applyFont="1" applyFill="1" applyBorder="1" applyAlignment="1" applyProtection="1">
      <alignment vertical="center" wrapText="1"/>
      <protection hidden="1"/>
    </xf>
    <xf numFmtId="0" fontId="0" fillId="2" borderId="1" xfId="0" applyFill="1" applyBorder="1" applyAlignment="1" applyProtection="1">
      <alignment vertical="center"/>
      <protection hidden="1"/>
    </xf>
    <xf numFmtId="0" fontId="0" fillId="2" borderId="8" xfId="0" applyFill="1" applyBorder="1" applyAlignment="1" applyProtection="1">
      <alignment vertical="center"/>
      <protection hidden="1"/>
    </xf>
    <xf numFmtId="0" fontId="0" fillId="2" borderId="9" xfId="0" applyFill="1" applyBorder="1" applyAlignment="1" applyProtection="1">
      <alignment vertical="center"/>
      <protection hidden="1"/>
    </xf>
    <xf numFmtId="0" fontId="11" fillId="2" borderId="62" xfId="0" applyFont="1" applyFill="1" applyBorder="1" applyAlignment="1" applyProtection="1">
      <alignment horizontal="right" vertical="center" wrapText="1"/>
      <protection hidden="1"/>
    </xf>
    <xf numFmtId="44" fontId="56" fillId="0" borderId="0" xfId="0" applyNumberFormat="1" applyFont="1" applyBorder="1" applyAlignment="1" applyProtection="1">
      <alignment horizontal="center" vertical="center"/>
      <protection hidden="1"/>
    </xf>
    <xf numFmtId="0" fontId="7" fillId="9" borderId="39" xfId="0" applyFont="1" applyFill="1" applyBorder="1" applyAlignment="1" applyProtection="1">
      <alignment horizontal="center" vertical="center" wrapText="1"/>
      <protection hidden="1"/>
    </xf>
    <xf numFmtId="0" fontId="7" fillId="9" borderId="42" xfId="0" applyFont="1" applyFill="1" applyBorder="1" applyAlignment="1" applyProtection="1">
      <alignment horizontal="center" vertical="center" wrapText="1"/>
      <protection hidden="1"/>
    </xf>
    <xf numFmtId="0" fontId="7" fillId="9" borderId="30" xfId="0" applyFont="1" applyFill="1" applyBorder="1" applyAlignment="1" applyProtection="1">
      <alignment horizontal="center" vertical="center" wrapText="1"/>
      <protection hidden="1"/>
    </xf>
    <xf numFmtId="0" fontId="7" fillId="9" borderId="27" xfId="0" applyFont="1" applyFill="1" applyBorder="1" applyAlignment="1" applyProtection="1">
      <alignment horizontal="center" vertical="center" wrapText="1"/>
      <protection hidden="1"/>
    </xf>
    <xf numFmtId="0" fontId="56" fillId="0" borderId="0" xfId="0" applyFont="1" applyFill="1" applyBorder="1" applyAlignment="1" applyProtection="1">
      <alignment horizontal="center" vertical="center"/>
      <protection hidden="1"/>
    </xf>
    <xf numFmtId="3" fontId="56" fillId="0" borderId="0" xfId="0" applyNumberFormat="1" applyFont="1" applyBorder="1" applyAlignment="1" applyProtection="1">
      <alignment horizontal="center" vertical="center"/>
      <protection hidden="1"/>
    </xf>
    <xf numFmtId="10" fontId="0" fillId="2" borderId="0" xfId="0" applyNumberFormat="1" applyFill="1" applyAlignment="1">
      <alignment horizontal="center" vertical="center"/>
    </xf>
    <xf numFmtId="165" fontId="0" fillId="14" borderId="31" xfId="0" quotePrefix="1" applyNumberFormat="1" applyFill="1" applyBorder="1" applyAlignment="1" applyProtection="1">
      <alignment horizontal="center" vertical="center"/>
      <protection hidden="1"/>
    </xf>
    <xf numFmtId="165" fontId="0" fillId="14" borderId="31" xfId="0" applyNumberFormat="1" applyFill="1" applyBorder="1" applyAlignment="1" applyProtection="1">
      <alignment horizontal="center" vertical="center"/>
      <protection hidden="1"/>
    </xf>
    <xf numFmtId="165" fontId="0" fillId="14" borderId="34" xfId="0" applyNumberFormat="1" applyFill="1" applyBorder="1" applyAlignment="1" applyProtection="1">
      <alignment horizontal="center" vertical="center"/>
      <protection hidden="1"/>
    </xf>
    <xf numFmtId="0" fontId="55" fillId="0" borderId="0" xfId="8" applyFont="1" applyFill="1" applyBorder="1" applyAlignment="1">
      <alignment horizontal="center" vertical="center" wrapText="1"/>
    </xf>
    <xf numFmtId="0" fontId="0" fillId="0" borderId="0" xfId="0" applyFill="1" applyProtection="1"/>
    <xf numFmtId="0" fontId="0" fillId="0" borderId="0" xfId="0" applyFill="1" applyAlignment="1" applyProtection="1">
      <protection hidden="1"/>
    </xf>
    <xf numFmtId="0" fontId="56" fillId="0" borderId="0" xfId="0" applyFont="1" applyFill="1" applyProtection="1">
      <protection hidden="1"/>
    </xf>
    <xf numFmtId="0" fontId="0" fillId="0" borderId="0" xfId="0" applyFill="1" applyProtection="1">
      <protection hidden="1"/>
    </xf>
    <xf numFmtId="0" fontId="55" fillId="6" borderId="39" xfId="8" applyFont="1" applyFill="1" applyBorder="1" applyAlignment="1">
      <alignment horizontal="center" vertical="center" wrapText="1"/>
    </xf>
    <xf numFmtId="0" fontId="55" fillId="6" borderId="39" xfId="8" applyFont="1" applyFill="1" applyBorder="1" applyAlignment="1">
      <alignment horizontal="center" vertical="center"/>
    </xf>
    <xf numFmtId="0" fontId="19" fillId="14" borderId="1" xfId="0" applyFont="1" applyFill="1" applyBorder="1" applyAlignment="1" applyProtection="1">
      <alignment horizontal="left" vertical="center" wrapText="1"/>
      <protection hidden="1"/>
    </xf>
    <xf numFmtId="164" fontId="14" fillId="18" borderId="3" xfId="0" applyNumberFormat="1" applyFont="1" applyFill="1" applyBorder="1" applyAlignment="1" applyProtection="1">
      <alignment horizontal="center" vertical="center" wrapText="1"/>
      <protection hidden="1"/>
    </xf>
    <xf numFmtId="0" fontId="56" fillId="24" borderId="0" xfId="8" applyFont="1" applyFill="1" applyBorder="1" applyAlignment="1">
      <alignment horizontal="center" vertical="center" wrapText="1"/>
    </xf>
    <xf numFmtId="0" fontId="56" fillId="12" borderId="0" xfId="8" applyFont="1" applyFill="1" applyBorder="1" applyAlignment="1">
      <alignment horizontal="center" vertical="center" wrapText="1"/>
    </xf>
    <xf numFmtId="44" fontId="100" fillId="14" borderId="26" xfId="0" applyNumberFormat="1" applyFont="1" applyFill="1" applyBorder="1" applyAlignment="1" applyProtection="1">
      <alignment horizontal="center" vertical="center"/>
      <protection hidden="1"/>
    </xf>
    <xf numFmtId="44" fontId="100" fillId="33" borderId="26" xfId="0" applyNumberFormat="1" applyFont="1" applyFill="1" applyBorder="1" applyAlignment="1" applyProtection="1">
      <alignment horizontal="center" vertical="center"/>
      <protection locked="0"/>
    </xf>
    <xf numFmtId="164" fontId="41" fillId="16" borderId="26" xfId="0" applyNumberFormat="1" applyFont="1" applyFill="1" applyBorder="1" applyAlignment="1" applyProtection="1">
      <alignment horizontal="center" vertical="center"/>
      <protection hidden="1"/>
    </xf>
    <xf numFmtId="44" fontId="41" fillId="33" borderId="26" xfId="0" applyNumberFormat="1" applyFont="1" applyFill="1" applyBorder="1" applyAlignment="1" applyProtection="1">
      <alignment horizontal="center" vertical="center"/>
      <protection locked="0"/>
    </xf>
    <xf numFmtId="0" fontId="101" fillId="2" borderId="0" xfId="0" applyFont="1" applyFill="1" applyAlignment="1">
      <alignment horizontal="center" vertical="center"/>
    </xf>
    <xf numFmtId="0" fontId="0" fillId="0" borderId="20"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6" fillId="0" borderId="0" xfId="0" applyFont="1" applyBorder="1" applyAlignment="1" applyProtection="1">
      <alignment horizontal="left"/>
      <protection hidden="1"/>
    </xf>
    <xf numFmtId="0" fontId="0" fillId="2" borderId="3" xfId="0" applyFont="1" applyFill="1" applyBorder="1" applyAlignment="1" applyProtection="1">
      <alignment horizontal="center" vertical="center" wrapText="1"/>
      <protection locked="0"/>
    </xf>
    <xf numFmtId="0" fontId="47" fillId="0" borderId="29" xfId="0" applyFont="1" applyBorder="1" applyAlignment="1" applyProtection="1">
      <alignment horizontal="center" vertical="center"/>
      <protection hidden="1"/>
    </xf>
    <xf numFmtId="0" fontId="92" fillId="0" borderId="40" xfId="0" applyFont="1" applyFill="1" applyBorder="1" applyAlignment="1">
      <alignment horizontal="center" vertical="center" wrapText="1"/>
    </xf>
    <xf numFmtId="0" fontId="0" fillId="0" borderId="50" xfId="0" applyBorder="1" applyAlignment="1" applyProtection="1">
      <alignment horizontal="left" vertical="center" wrapText="1"/>
      <protection locked="0"/>
    </xf>
    <xf numFmtId="0" fontId="0" fillId="0" borderId="51" xfId="0"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4" fontId="0" fillId="16" borderId="14" xfId="0" applyNumberFormat="1" applyFill="1" applyBorder="1" applyAlignment="1" applyProtection="1">
      <alignment horizontal="center" vertical="center"/>
      <protection hidden="1"/>
    </xf>
    <xf numFmtId="0" fontId="0" fillId="0" borderId="7"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4" fontId="0" fillId="16" borderId="11" xfId="0" applyNumberFormat="1" applyFill="1" applyBorder="1" applyAlignment="1" applyProtection="1">
      <alignment horizontal="center" vertical="center"/>
      <protection hidden="1"/>
    </xf>
    <xf numFmtId="0" fontId="0" fillId="0" borderId="12"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4" fontId="0" fillId="16" borderId="11" xfId="0" applyNumberFormat="1" applyFont="1" applyFill="1" applyBorder="1" applyAlignment="1" applyProtection="1">
      <alignment horizontal="center" vertical="center"/>
      <protection hidden="1"/>
    </xf>
    <xf numFmtId="0" fontId="0" fillId="0" borderId="3" xfId="0" applyFont="1" applyBorder="1" applyAlignment="1" applyProtection="1">
      <alignment horizontal="center" vertical="center" wrapText="1"/>
      <protection locked="0"/>
    </xf>
    <xf numFmtId="4" fontId="0" fillId="16" borderId="3" xfId="0" applyNumberFormat="1" applyFont="1" applyFill="1" applyBorder="1" applyAlignment="1" applyProtection="1">
      <alignment horizontal="center" vertical="center"/>
      <protection hidden="1"/>
    </xf>
    <xf numFmtId="0" fontId="0" fillId="0" borderId="14" xfId="0" applyFont="1" applyBorder="1" applyAlignment="1" applyProtection="1">
      <alignment horizontal="center" vertical="center" wrapText="1"/>
      <protection locked="0"/>
    </xf>
    <xf numFmtId="4" fontId="0" fillId="16" borderId="14" xfId="0" applyNumberFormat="1" applyFont="1" applyFill="1" applyBorder="1" applyAlignment="1" applyProtection="1">
      <alignment horizontal="center" vertical="center"/>
      <protection hidden="1"/>
    </xf>
    <xf numFmtId="0" fontId="0" fillId="0" borderId="7"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hidden="1"/>
    </xf>
    <xf numFmtId="0" fontId="89" fillId="0" borderId="0" xfId="0" applyFont="1" applyFill="1" applyBorder="1" applyAlignment="1" applyProtection="1">
      <alignment horizontal="center" vertical="center" wrapText="1"/>
      <protection hidden="1"/>
    </xf>
    <xf numFmtId="0" fontId="51" fillId="2" borderId="81" xfId="0" quotePrefix="1" applyFont="1" applyFill="1" applyBorder="1" applyAlignment="1" applyProtection="1">
      <alignment horizontal="left" vertical="center"/>
      <protection hidden="1"/>
    </xf>
    <xf numFmtId="0" fontId="51" fillId="2" borderId="92" xfId="0" quotePrefix="1" applyFont="1" applyFill="1" applyBorder="1" applyAlignment="1" applyProtection="1">
      <alignment horizontal="left" vertical="center"/>
      <protection hidden="1"/>
    </xf>
    <xf numFmtId="0" fontId="0" fillId="0" borderId="0" xfId="0" applyFont="1" applyFill="1" applyBorder="1" applyAlignment="1" applyProtection="1"/>
    <xf numFmtId="0" fontId="6" fillId="2" borderId="0" xfId="0" applyFont="1" applyFill="1" applyBorder="1" applyAlignment="1" applyProtection="1">
      <alignment horizontal="left" vertical="center" wrapText="1"/>
      <protection hidden="1"/>
    </xf>
    <xf numFmtId="3" fontId="6" fillId="2" borderId="0" xfId="0" applyNumberFormat="1" applyFont="1" applyFill="1" applyBorder="1" applyAlignment="1" applyProtection="1">
      <alignment horizontal="center" vertical="center" wrapText="1"/>
      <protection hidden="1"/>
    </xf>
    <xf numFmtId="0" fontId="37" fillId="0" borderId="0" xfId="0" applyFont="1" applyBorder="1" applyAlignment="1" applyProtection="1">
      <alignment vertical="center" wrapText="1"/>
      <protection hidden="1"/>
    </xf>
    <xf numFmtId="0" fontId="37" fillId="2" borderId="0" xfId="0" applyFont="1" applyFill="1" applyBorder="1" applyAlignment="1" applyProtection="1">
      <alignment vertical="center" wrapText="1"/>
    </xf>
    <xf numFmtId="3" fontId="0" fillId="14" borderId="3" xfId="0" applyNumberFormat="1" applyFill="1" applyBorder="1" applyAlignment="1" applyProtection="1">
      <alignment horizontal="center" vertical="center"/>
      <protection hidden="1"/>
    </xf>
    <xf numFmtId="3" fontId="6" fillId="14" borderId="3" xfId="0" applyNumberFormat="1" applyFont="1" applyFill="1" applyBorder="1" applyAlignment="1" applyProtection="1">
      <alignment horizontal="center" vertical="center"/>
      <protection hidden="1"/>
    </xf>
    <xf numFmtId="0" fontId="87" fillId="2" borderId="0"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center" vertical="center" wrapText="1"/>
      <protection hidden="1"/>
    </xf>
    <xf numFmtId="44" fontId="100" fillId="2" borderId="5" xfId="0" applyNumberFormat="1" applyFont="1" applyFill="1" applyBorder="1" applyAlignment="1" applyProtection="1">
      <alignment horizontal="center" vertical="center"/>
      <protection locked="0"/>
    </xf>
    <xf numFmtId="165" fontId="0" fillId="0" borderId="0" xfId="0" applyNumberFormat="1" applyBorder="1" applyAlignment="1" applyProtection="1">
      <alignment horizontal="center" vertical="center"/>
      <protection hidden="1"/>
    </xf>
    <xf numFmtId="165" fontId="0" fillId="0" borderId="23" xfId="1" applyNumberFormat="1" applyFont="1" applyBorder="1" applyAlignment="1" applyProtection="1">
      <alignment horizontal="center" vertical="center"/>
      <protection locked="0"/>
    </xf>
    <xf numFmtId="0" fontId="11" fillId="2" borderId="8" xfId="0" applyFont="1" applyFill="1" applyBorder="1" applyAlignment="1" applyProtection="1">
      <alignment horizontal="left" vertical="top"/>
      <protection hidden="1"/>
    </xf>
    <xf numFmtId="0" fontId="11" fillId="0" borderId="8" xfId="0" applyFont="1" applyBorder="1" applyAlignment="1" applyProtection="1">
      <alignment horizontal="left" vertical="top"/>
      <protection hidden="1"/>
    </xf>
    <xf numFmtId="0" fontId="8" fillId="2" borderId="8" xfId="0" applyFont="1" applyFill="1" applyBorder="1" applyAlignment="1" applyProtection="1">
      <alignment horizontal="left" vertical="top"/>
      <protection hidden="1"/>
    </xf>
    <xf numFmtId="3" fontId="0" fillId="2" borderId="0" xfId="0" applyNumberFormat="1" applyFill="1"/>
    <xf numFmtId="3" fontId="6" fillId="11" borderId="3" xfId="0" applyNumberFormat="1" applyFont="1" applyFill="1" applyBorder="1" applyAlignment="1" applyProtection="1">
      <alignment horizontal="center" vertical="center" wrapText="1"/>
      <protection hidden="1"/>
    </xf>
    <xf numFmtId="3" fontId="49" fillId="14" borderId="77" xfId="0" applyNumberFormat="1" applyFont="1" applyFill="1" applyBorder="1" applyAlignment="1" applyProtection="1">
      <alignment horizontal="right" vertical="center"/>
      <protection hidden="1"/>
    </xf>
    <xf numFmtId="3" fontId="49" fillId="14" borderId="82" xfId="0" applyNumberFormat="1" applyFont="1" applyFill="1" applyBorder="1" applyAlignment="1" applyProtection="1">
      <alignment horizontal="right" vertical="center"/>
      <protection hidden="1"/>
    </xf>
    <xf numFmtId="3" fontId="51" fillId="14" borderId="12" xfId="0" applyNumberFormat="1" applyFont="1" applyFill="1" applyBorder="1" applyAlignment="1" applyProtection="1">
      <alignment horizontal="right" vertical="center"/>
      <protection hidden="1"/>
    </xf>
    <xf numFmtId="3" fontId="51" fillId="14" borderId="13" xfId="0" applyNumberFormat="1" applyFont="1" applyFill="1" applyBorder="1" applyAlignment="1" applyProtection="1">
      <alignment horizontal="right" vertical="center"/>
      <protection hidden="1"/>
    </xf>
    <xf numFmtId="3" fontId="51" fillId="14" borderId="25" xfId="0" quotePrefix="1" applyNumberFormat="1" applyFont="1" applyFill="1" applyBorder="1" applyAlignment="1" applyProtection="1">
      <alignment horizontal="right" vertical="center"/>
      <protection hidden="1"/>
    </xf>
    <xf numFmtId="0" fontId="101" fillId="2" borderId="0" xfId="0" applyFont="1" applyFill="1" applyAlignment="1">
      <alignment vertical="center"/>
    </xf>
    <xf numFmtId="0" fontId="6" fillId="13" borderId="3" xfId="0" applyFont="1" applyFill="1" applyBorder="1" applyAlignment="1" applyProtection="1">
      <alignment horizontal="center" vertical="center" wrapText="1"/>
      <protection hidden="1"/>
    </xf>
    <xf numFmtId="0" fontId="55" fillId="2" borderId="0" xfId="8" applyFont="1" applyFill="1" applyBorder="1" applyAlignment="1">
      <alignment horizontal="center" vertical="center" wrapText="1"/>
    </xf>
    <xf numFmtId="0" fontId="0" fillId="2" borderId="0" xfId="0" applyFill="1" applyProtection="1"/>
    <xf numFmtId="0" fontId="11" fillId="2" borderId="37" xfId="0" applyFont="1" applyFill="1" applyBorder="1" applyAlignment="1" applyProtection="1">
      <alignment horizontal="right" vertical="center" wrapText="1"/>
      <protection hidden="1"/>
    </xf>
    <xf numFmtId="3" fontId="0" fillId="2" borderId="19" xfId="0" applyNumberFormat="1" applyFill="1" applyBorder="1" applyAlignment="1" applyProtection="1">
      <alignment horizontal="center" vertical="center"/>
      <protection hidden="1"/>
    </xf>
    <xf numFmtId="0" fontId="79" fillId="0" borderId="0" xfId="2" applyNumberFormat="1" applyFont="1" applyFill="1" applyBorder="1" applyAlignment="1" applyProtection="1">
      <alignment horizontal="center" vertical="center"/>
      <protection hidden="1"/>
    </xf>
    <xf numFmtId="10" fontId="38" fillId="0" borderId="0" xfId="2" applyNumberFormat="1" applyFont="1" applyFill="1" applyBorder="1" applyAlignment="1" applyProtection="1">
      <alignment horizontal="left" vertical="center"/>
      <protection hidden="1"/>
    </xf>
    <xf numFmtId="0" fontId="0" fillId="2" borderId="0" xfId="0" applyFont="1" applyFill="1" applyBorder="1" applyAlignment="1" applyProtection="1">
      <protection hidden="1"/>
    </xf>
    <xf numFmtId="0" fontId="31" fillId="0" borderId="0" xfId="0" applyFont="1" applyBorder="1" applyAlignment="1" applyProtection="1">
      <alignment horizontal="right" vertical="center" wrapText="1"/>
      <protection hidden="1"/>
    </xf>
    <xf numFmtId="0" fontId="50" fillId="0" borderId="0" xfId="0" applyFont="1" applyFill="1" applyBorder="1" applyAlignment="1" applyProtection="1">
      <alignment vertical="top"/>
      <protection hidden="1"/>
    </xf>
    <xf numFmtId="0" fontId="47" fillId="0" borderId="0" xfId="0" applyFont="1" applyFill="1" applyBorder="1" applyAlignment="1" applyProtection="1">
      <alignment horizontal="left" vertical="center"/>
    </xf>
    <xf numFmtId="0" fontId="10" fillId="0" borderId="15" xfId="0" applyFont="1" applyFill="1" applyBorder="1" applyAlignment="1" applyProtection="1">
      <alignment horizontal="left" vertical="center"/>
    </xf>
    <xf numFmtId="0" fontId="105" fillId="0" borderId="0" xfId="0" applyFont="1" applyFill="1" applyBorder="1" applyAlignment="1" applyProtection="1">
      <alignment horizontal="left" vertical="center"/>
      <protection hidden="1"/>
    </xf>
    <xf numFmtId="0" fontId="11" fillId="13" borderId="3" xfId="0" applyFont="1" applyFill="1" applyBorder="1" applyAlignment="1" applyProtection="1">
      <alignment horizontal="center" vertical="center" wrapText="1"/>
      <protection locked="0"/>
    </xf>
    <xf numFmtId="0" fontId="107" fillId="0" borderId="0" xfId="0" applyFont="1" applyBorder="1" applyAlignment="1" applyProtection="1">
      <alignment horizontal="left" vertical="center" wrapText="1"/>
      <protection hidden="1"/>
    </xf>
    <xf numFmtId="0" fontId="107" fillId="0" borderId="0" xfId="0" applyFont="1" applyBorder="1" applyAlignment="1" applyProtection="1">
      <alignment horizontal="center" vertical="center" wrapText="1"/>
      <protection hidden="1"/>
    </xf>
    <xf numFmtId="165" fontId="5" fillId="0" borderId="0" xfId="0" applyNumberFormat="1"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0" xfId="0" applyFont="1" applyFill="1" applyBorder="1" applyAlignment="1" applyProtection="1">
      <alignment horizontal="center" vertical="center" wrapText="1"/>
      <protection hidden="1"/>
    </xf>
    <xf numFmtId="164" fontId="5" fillId="0" borderId="0" xfId="0" applyNumberFormat="1" applyFont="1" applyFill="1" applyBorder="1" applyAlignment="1" applyProtection="1">
      <alignment horizontal="center" vertical="center"/>
      <protection hidden="1"/>
    </xf>
    <xf numFmtId="0" fontId="56" fillId="10" borderId="0" xfId="8" applyFont="1" applyFill="1" applyAlignment="1" applyProtection="1">
      <alignment horizontal="center" vertical="center" wrapText="1"/>
      <protection hidden="1"/>
    </xf>
    <xf numFmtId="0" fontId="0" fillId="14" borderId="1" xfId="0" applyFill="1" applyBorder="1" applyAlignment="1" applyProtection="1">
      <alignment horizontal="center" wrapText="1"/>
      <protection hidden="1"/>
    </xf>
    <xf numFmtId="165" fontId="0" fillId="14" borderId="0" xfId="0" applyNumberFormat="1" applyFont="1" applyFill="1" applyBorder="1" applyAlignment="1" applyProtection="1">
      <alignment horizontal="center"/>
      <protection hidden="1"/>
    </xf>
    <xf numFmtId="0" fontId="0" fillId="2" borderId="1" xfId="0" applyFill="1" applyBorder="1" applyAlignment="1" applyProtection="1">
      <alignment horizontal="center" wrapText="1"/>
      <protection hidden="1"/>
    </xf>
    <xf numFmtId="165" fontId="0" fillId="0" borderId="0" xfId="0" applyNumberFormat="1" applyFont="1" applyBorder="1" applyAlignment="1" applyProtection="1">
      <alignment horizontal="center"/>
      <protection hidden="1"/>
    </xf>
    <xf numFmtId="165" fontId="0" fillId="2" borderId="0" xfId="0" applyNumberFormat="1" applyFont="1" applyFill="1" applyBorder="1" applyAlignment="1" applyProtection="1">
      <alignment horizontal="center"/>
      <protection hidden="1"/>
    </xf>
    <xf numFmtId="0" fontId="0" fillId="14" borderId="1" xfId="0" applyFont="1" applyFill="1" applyBorder="1" applyAlignment="1" applyProtection="1">
      <alignment horizontal="center" vertical="center" wrapText="1"/>
      <protection hidden="1"/>
    </xf>
    <xf numFmtId="3" fontId="0" fillId="14" borderId="0" xfId="0" applyNumberFormat="1" applyFont="1" applyFill="1" applyBorder="1" applyAlignment="1" applyProtection="1">
      <alignment horizontal="center"/>
      <protection hidden="1"/>
    </xf>
    <xf numFmtId="0" fontId="0" fillId="2" borderId="1" xfId="0" applyFont="1" applyFill="1" applyBorder="1" applyAlignment="1" applyProtection="1">
      <alignment horizontal="center" vertical="center" wrapText="1"/>
      <protection hidden="1"/>
    </xf>
    <xf numFmtId="3" fontId="0" fillId="0" borderId="0" xfId="0" applyNumberFormat="1" applyFont="1" applyBorder="1" applyAlignment="1" applyProtection="1">
      <alignment horizontal="center"/>
      <protection hidden="1"/>
    </xf>
    <xf numFmtId="3" fontId="0" fillId="2" borderId="0" xfId="0" applyNumberFormat="1" applyFont="1" applyFill="1" applyBorder="1" applyAlignment="1" applyProtection="1">
      <alignment horizontal="center"/>
      <protection hidden="1"/>
    </xf>
    <xf numFmtId="0" fontId="0" fillId="14" borderId="1" xfId="0" applyFont="1" applyFill="1" applyBorder="1" applyAlignment="1" applyProtection="1">
      <alignment horizontal="center"/>
      <protection hidden="1"/>
    </xf>
    <xf numFmtId="0" fontId="0" fillId="2" borderId="1" xfId="0" applyFont="1" applyFill="1" applyBorder="1" applyAlignment="1" applyProtection="1">
      <alignment horizontal="center"/>
      <protection hidden="1"/>
    </xf>
    <xf numFmtId="0" fontId="0" fillId="14" borderId="0" xfId="0" applyFill="1" applyBorder="1" applyAlignment="1" applyProtection="1">
      <alignment horizontal="right"/>
      <protection hidden="1"/>
    </xf>
    <xf numFmtId="0" fontId="6" fillId="2" borderId="0" xfId="0" applyFont="1" applyFill="1" applyBorder="1" applyAlignment="1" applyProtection="1">
      <alignment horizontal="right"/>
      <protection hidden="1"/>
    </xf>
    <xf numFmtId="0" fontId="6" fillId="14" borderId="0" xfId="0" applyFont="1" applyFill="1" applyBorder="1" applyAlignment="1" applyProtection="1">
      <alignment horizontal="right"/>
      <protection hidden="1"/>
    </xf>
    <xf numFmtId="0" fontId="6" fillId="2" borderId="0" xfId="0" applyFont="1" applyFill="1" applyBorder="1" applyAlignment="1" applyProtection="1">
      <alignment horizontal="right" wrapText="1"/>
      <protection hidden="1"/>
    </xf>
    <xf numFmtId="0" fontId="6" fillId="14" borderId="0" xfId="0" applyFont="1" applyFill="1" applyBorder="1" applyAlignment="1" applyProtection="1">
      <alignment horizontal="right" wrapText="1"/>
      <protection hidden="1"/>
    </xf>
    <xf numFmtId="0" fontId="0" fillId="2" borderId="0" xfId="0" applyFont="1" applyFill="1" applyBorder="1" applyAlignment="1" applyProtection="1">
      <alignment horizontal="center" vertical="center"/>
      <protection hidden="1"/>
    </xf>
    <xf numFmtId="0" fontId="0" fillId="2" borderId="0" xfId="0" applyFont="1" applyFill="1" applyBorder="1" applyAlignment="1" applyProtection="1">
      <alignment horizontal="center" vertical="center" wrapText="1"/>
      <protection hidden="1"/>
    </xf>
    <xf numFmtId="0" fontId="0" fillId="0" borderId="1" xfId="0" applyFill="1" applyBorder="1" applyAlignment="1" applyProtection="1">
      <alignment horizontal="center" wrapText="1"/>
      <protection hidden="1"/>
    </xf>
    <xf numFmtId="165" fontId="0" fillId="0" borderId="0" xfId="0" applyNumberFormat="1" applyFont="1" applyFill="1" applyBorder="1" applyAlignment="1" applyProtection="1">
      <alignment horizontal="center"/>
      <protection hidden="1"/>
    </xf>
    <xf numFmtId="0" fontId="0" fillId="0" borderId="1" xfId="0" applyFont="1" applyFill="1" applyBorder="1" applyAlignment="1" applyProtection="1">
      <alignment horizontal="center" vertical="center" wrapText="1"/>
      <protection hidden="1"/>
    </xf>
    <xf numFmtId="3" fontId="0" fillId="0" borderId="0" xfId="0" applyNumberFormat="1" applyFont="1" applyFill="1" applyBorder="1" applyAlignment="1" applyProtection="1">
      <alignment horizontal="center"/>
      <protection hidden="1"/>
    </xf>
    <xf numFmtId="0" fontId="0" fillId="0" borderId="1" xfId="0" applyFont="1" applyFill="1" applyBorder="1" applyAlignment="1" applyProtection="1">
      <alignment horizontal="center"/>
      <protection hidden="1"/>
    </xf>
    <xf numFmtId="4" fontId="49" fillId="0" borderId="86" xfId="0" applyNumberFormat="1" applyFont="1" applyFill="1" applyBorder="1" applyAlignment="1" applyProtection="1">
      <alignment horizontal="center" vertical="center"/>
      <protection locked="0"/>
    </xf>
    <xf numFmtId="0" fontId="0" fillId="0" borderId="74" xfId="0" applyBorder="1" applyAlignment="1" applyProtection="1">
      <alignment horizontal="center" vertical="center" wrapText="1"/>
      <protection hidden="1"/>
    </xf>
    <xf numFmtId="0" fontId="6" fillId="0" borderId="26" xfId="0" applyFont="1" applyBorder="1" applyAlignment="1" applyProtection="1">
      <alignment horizontal="center" vertical="center"/>
      <protection hidden="1"/>
    </xf>
    <xf numFmtId="0" fontId="6" fillId="0" borderId="3" xfId="0" applyFont="1" applyFill="1" applyBorder="1" applyAlignment="1" applyProtection="1">
      <alignment horizontal="left" vertical="center" wrapText="1"/>
      <protection hidden="1"/>
    </xf>
    <xf numFmtId="44" fontId="0" fillId="16" borderId="3" xfId="0" applyNumberFormat="1" applyFill="1" applyBorder="1" applyAlignment="1" applyProtection="1">
      <protection hidden="1"/>
    </xf>
    <xf numFmtId="0" fontId="6" fillId="0" borderId="0" xfId="10" applyFont="1" applyFill="1" applyBorder="1" applyAlignment="1" applyProtection="1">
      <alignment horizontal="center" vertical="center" wrapText="1"/>
      <protection hidden="1"/>
    </xf>
    <xf numFmtId="4" fontId="6" fillId="0" borderId="0" xfId="10" applyNumberFormat="1" applyFont="1" applyFill="1" applyBorder="1" applyAlignment="1" applyProtection="1">
      <alignment horizontal="center" vertical="center" wrapText="1"/>
      <protection hidden="1"/>
    </xf>
    <xf numFmtId="165" fontId="6" fillId="0" borderId="0" xfId="10" applyNumberFormat="1" applyFont="1" applyFill="1" applyBorder="1" applyAlignment="1" applyProtection="1">
      <alignment horizontal="center" vertical="center" wrapText="1"/>
      <protection hidden="1"/>
    </xf>
    <xf numFmtId="0" fontId="0" fillId="0" borderId="0" xfId="0" applyFill="1" applyBorder="1" applyProtection="1">
      <protection hidden="1"/>
    </xf>
    <xf numFmtId="165" fontId="4" fillId="0" borderId="3" xfId="10" applyNumberFormat="1" applyFont="1" applyFill="1" applyBorder="1" applyAlignment="1" applyProtection="1">
      <alignment horizontal="center" vertical="center" wrapText="1"/>
      <protection hidden="1"/>
    </xf>
    <xf numFmtId="3" fontId="0" fillId="0" borderId="3" xfId="0" applyNumberFormat="1" applyFont="1" applyFill="1" applyBorder="1" applyAlignment="1" applyProtection="1">
      <alignment horizontal="center" vertical="center"/>
      <protection hidden="1"/>
    </xf>
    <xf numFmtId="0" fontId="4" fillId="0" borderId="0" xfId="10" applyFont="1" applyFill="1" applyBorder="1" applyAlignment="1" applyProtection="1">
      <alignment horizontal="center" vertical="center" wrapText="1"/>
      <protection hidden="1"/>
    </xf>
    <xf numFmtId="0" fontId="0" fillId="0" borderId="74" xfId="0" applyBorder="1" applyAlignment="1" applyProtection="1">
      <alignment horizontal="center" wrapText="1"/>
      <protection hidden="1"/>
    </xf>
    <xf numFmtId="0" fontId="0" fillId="0" borderId="75" xfId="0" applyBorder="1" applyAlignment="1" applyProtection="1">
      <alignment horizontal="center" wrapText="1"/>
      <protection hidden="1"/>
    </xf>
    <xf numFmtId="0" fontId="0" fillId="0" borderId="76" xfId="0" applyBorder="1" applyAlignment="1" applyProtection="1">
      <alignment horizontal="center" vertical="center"/>
      <protection hidden="1"/>
    </xf>
    <xf numFmtId="173" fontId="0" fillId="0" borderId="0" xfId="0" applyNumberFormat="1" applyFill="1" applyBorder="1" applyAlignment="1" applyProtection="1">
      <alignment horizontal="center" vertical="center"/>
      <protection hidden="1"/>
    </xf>
    <xf numFmtId="173" fontId="0" fillId="0" borderId="3" xfId="0" applyNumberFormat="1" applyFont="1" applyFill="1" applyBorder="1" applyAlignment="1" applyProtection="1">
      <alignment horizontal="center" vertical="center"/>
      <protection hidden="1"/>
    </xf>
    <xf numFmtId="167" fontId="6" fillId="16" borderId="24" xfId="0" applyNumberFormat="1" applyFont="1" applyFill="1" applyBorder="1" applyAlignment="1" applyProtection="1">
      <alignment horizontal="center"/>
      <protection hidden="1"/>
    </xf>
    <xf numFmtId="167" fontId="6" fillId="16" borderId="14" xfId="0" applyNumberFormat="1" applyFont="1" applyFill="1" applyBorder="1" applyAlignment="1" applyProtection="1">
      <alignment horizontal="center"/>
      <protection hidden="1"/>
    </xf>
    <xf numFmtId="164" fontId="6" fillId="16" borderId="25" xfId="0" applyNumberFormat="1" applyFont="1" applyFill="1" applyBorder="1" applyAlignment="1" applyProtection="1">
      <alignment horizontal="center"/>
      <protection hidden="1"/>
    </xf>
    <xf numFmtId="0" fontId="6" fillId="11" borderId="3" xfId="0" applyFont="1" applyFill="1" applyBorder="1" applyAlignment="1" applyProtection="1">
      <alignment horizontal="left" vertical="center" wrapText="1"/>
      <protection hidden="1"/>
    </xf>
    <xf numFmtId="44" fontId="0" fillId="11" borderId="3" xfId="0" applyNumberFormat="1" applyFill="1" applyBorder="1" applyAlignment="1" applyProtection="1">
      <protection hidden="1"/>
    </xf>
    <xf numFmtId="3" fontId="0" fillId="0" borderId="0" xfId="0" applyNumberFormat="1" applyFill="1" applyBorder="1" applyAlignment="1" applyProtection="1">
      <alignment horizontal="center" vertical="center"/>
      <protection hidden="1"/>
    </xf>
    <xf numFmtId="0" fontId="0" fillId="0" borderId="75" xfId="0" applyBorder="1" applyAlignment="1" applyProtection="1">
      <alignment horizontal="center" vertical="center" wrapText="1"/>
      <protection hidden="1"/>
    </xf>
    <xf numFmtId="0" fontId="0" fillId="0" borderId="3" xfId="0" applyFont="1" applyFill="1" applyBorder="1" applyAlignment="1" applyProtection="1">
      <alignment horizontal="center" vertical="center"/>
      <protection hidden="1"/>
    </xf>
    <xf numFmtId="173" fontId="6" fillId="0" borderId="0" xfId="0" applyNumberFormat="1"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wrapText="1"/>
      <protection hidden="1"/>
    </xf>
    <xf numFmtId="44" fontId="0" fillId="16" borderId="22" xfId="0" applyNumberFormat="1" applyFill="1" applyBorder="1" applyAlignment="1" applyProtection="1">
      <alignment vertical="center"/>
      <protection hidden="1"/>
    </xf>
    <xf numFmtId="0" fontId="7" fillId="0" borderId="0" xfId="0" applyFont="1" applyFill="1" applyBorder="1" applyAlignment="1" applyProtection="1">
      <alignment horizontal="center" vertical="center" wrapText="1"/>
      <protection hidden="1"/>
    </xf>
    <xf numFmtId="165" fontId="6" fillId="16" borderId="24" xfId="0" applyNumberFormat="1" applyFont="1" applyFill="1" applyBorder="1" applyAlignment="1" applyProtection="1">
      <alignment horizontal="center" vertical="center"/>
      <protection hidden="1"/>
    </xf>
    <xf numFmtId="167" fontId="6" fillId="16" borderId="14" xfId="0" applyNumberFormat="1" applyFont="1" applyFill="1" applyBorder="1" applyAlignment="1" applyProtection="1">
      <alignment horizontal="center" vertical="center"/>
      <protection hidden="1"/>
    </xf>
    <xf numFmtId="174" fontId="6" fillId="16" borderId="25" xfId="0" applyNumberFormat="1" applyFont="1" applyFill="1" applyBorder="1" applyAlignment="1" applyProtection="1">
      <alignment horizontal="center" vertical="center"/>
      <protection hidden="1"/>
    </xf>
    <xf numFmtId="0" fontId="6" fillId="36" borderId="16" xfId="0" applyFont="1" applyFill="1" applyBorder="1" applyAlignment="1" applyProtection="1">
      <alignment horizontal="center" vertical="center" wrapText="1"/>
      <protection hidden="1"/>
    </xf>
    <xf numFmtId="0" fontId="47" fillId="0" borderId="0" xfId="0" applyFont="1" applyFill="1" applyBorder="1" applyAlignment="1" applyProtection="1">
      <alignment vertical="center" wrapText="1"/>
      <protection hidden="1"/>
    </xf>
    <xf numFmtId="44" fontId="0" fillId="16" borderId="26" xfId="0" applyNumberFormat="1" applyFill="1" applyBorder="1" applyAlignment="1" applyProtection="1">
      <alignment horizontal="center" vertical="center"/>
      <protection hidden="1"/>
    </xf>
    <xf numFmtId="173" fontId="4" fillId="0" borderId="0" xfId="1"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center" wrapText="1"/>
      <protection hidden="1"/>
    </xf>
    <xf numFmtId="0" fontId="6" fillId="11" borderId="16" xfId="0" applyFont="1" applyFill="1" applyBorder="1" applyAlignment="1" applyProtection="1">
      <alignment horizontal="center" vertical="center" wrapText="1"/>
      <protection hidden="1"/>
    </xf>
    <xf numFmtId="44" fontId="38" fillId="11" borderId="26" xfId="0" applyNumberFormat="1" applyFont="1" applyFill="1" applyBorder="1" applyAlignment="1" applyProtection="1">
      <alignment horizontal="right" vertical="center" wrapText="1"/>
      <protection hidden="1"/>
    </xf>
    <xf numFmtId="0" fontId="0" fillId="0" borderId="0" xfId="0" applyFill="1" applyBorder="1" applyAlignment="1" applyProtection="1">
      <alignment vertical="center" wrapText="1"/>
      <protection hidden="1"/>
    </xf>
    <xf numFmtId="0" fontId="41" fillId="0" borderId="0" xfId="0" applyFont="1" applyFill="1" applyBorder="1" applyAlignment="1" applyProtection="1">
      <alignment vertical="center"/>
      <protection hidden="1"/>
    </xf>
    <xf numFmtId="165" fontId="41" fillId="16" borderId="26" xfId="0" applyNumberFormat="1" applyFont="1" applyFill="1" applyBorder="1" applyAlignment="1" applyProtection="1">
      <alignment horizontal="center"/>
      <protection hidden="1"/>
    </xf>
    <xf numFmtId="0" fontId="31" fillId="16" borderId="24" xfId="0" applyNumberFormat="1" applyFont="1" applyFill="1" applyBorder="1" applyAlignment="1" applyProtection="1">
      <alignment horizontal="center"/>
      <protection hidden="1"/>
    </xf>
    <xf numFmtId="0" fontId="0" fillId="0" borderId="7" xfId="0" applyBorder="1" applyAlignment="1" applyProtection="1">
      <alignment horizontal="right" vertical="center"/>
      <protection hidden="1"/>
    </xf>
    <xf numFmtId="0" fontId="0" fillId="16" borderId="12" xfId="0" applyFill="1" applyBorder="1" applyAlignment="1" applyProtection="1">
      <alignment horizontal="center" vertical="center"/>
      <protection hidden="1"/>
    </xf>
    <xf numFmtId="0" fontId="0" fillId="0" borderId="23" xfId="0" applyBorder="1" applyAlignment="1" applyProtection="1">
      <alignment horizontal="right"/>
      <protection hidden="1"/>
    </xf>
    <xf numFmtId="0" fontId="0" fillId="16" borderId="13" xfId="0" applyFill="1" applyBorder="1" applyAlignment="1" applyProtection="1">
      <alignment horizontal="center"/>
      <protection hidden="1"/>
    </xf>
    <xf numFmtId="0" fontId="56" fillId="0" borderId="23" xfId="0" applyFont="1" applyBorder="1" applyAlignment="1" applyProtection="1">
      <alignment horizontal="right"/>
      <protection hidden="1"/>
    </xf>
    <xf numFmtId="0" fontId="56" fillId="16" borderId="13" xfId="0" applyFont="1" applyFill="1" applyBorder="1" applyAlignment="1" applyProtection="1">
      <alignment horizontal="center"/>
      <protection hidden="1"/>
    </xf>
    <xf numFmtId="0" fontId="0" fillId="0" borderId="23" xfId="0" applyBorder="1" applyAlignment="1" applyProtection="1">
      <alignment horizontal="right" vertical="center" wrapText="1"/>
      <protection hidden="1"/>
    </xf>
    <xf numFmtId="0" fontId="0" fillId="16" borderId="13" xfId="0" applyFill="1" applyBorder="1" applyAlignment="1" applyProtection="1">
      <alignment horizontal="center" vertical="center"/>
      <protection hidden="1"/>
    </xf>
    <xf numFmtId="0" fontId="0" fillId="0" borderId="0" xfId="0" quotePrefix="1" applyProtection="1">
      <protection hidden="1"/>
    </xf>
    <xf numFmtId="0" fontId="0" fillId="0" borderId="24" xfId="0" applyBorder="1" applyAlignment="1" applyProtection="1">
      <alignment horizontal="right" vertical="center" wrapText="1"/>
      <protection hidden="1"/>
    </xf>
    <xf numFmtId="0" fontId="0" fillId="16" borderId="25" xfId="0" applyFill="1" applyBorder="1" applyAlignment="1" applyProtection="1">
      <alignment horizontal="center"/>
      <protection hidden="1"/>
    </xf>
    <xf numFmtId="0" fontId="38" fillId="0" borderId="0" xfId="0" quotePrefix="1" applyFont="1" applyProtection="1">
      <protection hidden="1"/>
    </xf>
    <xf numFmtId="0" fontId="41" fillId="0" borderId="41" xfId="0" applyFont="1" applyFill="1" applyBorder="1" applyAlignment="1" applyProtection="1">
      <alignment horizontal="right" vertical="center"/>
      <protection hidden="1"/>
    </xf>
    <xf numFmtId="2" fontId="41" fillId="16" borderId="9" xfId="0" applyNumberFormat="1" applyFont="1" applyFill="1" applyBorder="1" applyAlignment="1" applyProtection="1">
      <alignment horizontal="center" vertical="center"/>
      <protection hidden="1"/>
    </xf>
    <xf numFmtId="0" fontId="108" fillId="14" borderId="26" xfId="10" applyFont="1" applyFill="1" applyBorder="1" applyAlignment="1" applyProtection="1">
      <alignment horizontal="center" vertical="center" wrapText="1"/>
      <protection hidden="1"/>
    </xf>
    <xf numFmtId="0" fontId="112" fillId="38" borderId="31" xfId="10" applyFont="1" applyFill="1" applyBorder="1" applyAlignment="1" applyProtection="1">
      <alignment horizontal="center" vertical="center" wrapText="1"/>
      <protection hidden="1"/>
    </xf>
    <xf numFmtId="0" fontId="112" fillId="38" borderId="33" xfId="10" applyFont="1" applyFill="1" applyBorder="1" applyAlignment="1" applyProtection="1">
      <alignment horizontal="center" vertical="center" wrapText="1"/>
      <protection hidden="1"/>
    </xf>
    <xf numFmtId="0" fontId="112" fillId="38" borderId="93" xfId="10" applyFont="1" applyFill="1" applyBorder="1" applyAlignment="1" applyProtection="1">
      <alignment horizontal="center" vertical="center" wrapText="1"/>
      <protection hidden="1"/>
    </xf>
    <xf numFmtId="0" fontId="108" fillId="14" borderId="26" xfId="10" applyFont="1" applyFill="1" applyBorder="1" applyAlignment="1" applyProtection="1">
      <alignment vertical="center" wrapText="1"/>
      <protection hidden="1"/>
    </xf>
    <xf numFmtId="0" fontId="112" fillId="38" borderId="71" xfId="10" applyFont="1" applyFill="1" applyBorder="1" applyAlignment="1" applyProtection="1">
      <alignment horizontal="center" vertical="center" wrapText="1"/>
      <protection hidden="1"/>
    </xf>
    <xf numFmtId="0" fontId="112" fillId="38" borderId="34" xfId="10" applyFont="1" applyFill="1" applyBorder="1" applyAlignment="1" applyProtection="1">
      <alignment horizontal="center" vertical="center" wrapText="1"/>
      <protection hidden="1"/>
    </xf>
    <xf numFmtId="0" fontId="112" fillId="38" borderId="35" xfId="10" applyFont="1" applyFill="1" applyBorder="1" applyAlignment="1" applyProtection="1">
      <alignment horizontal="center" vertical="center" wrapText="1"/>
      <protection hidden="1"/>
    </xf>
    <xf numFmtId="0" fontId="92" fillId="2" borderId="94" xfId="10" applyFont="1" applyFill="1" applyBorder="1" applyAlignment="1" applyProtection="1">
      <alignment vertical="center" wrapText="1"/>
      <protection hidden="1"/>
    </xf>
    <xf numFmtId="0" fontId="92" fillId="2" borderId="95" xfId="10" applyFont="1" applyFill="1" applyBorder="1" applyAlignment="1" applyProtection="1">
      <alignment vertical="center" wrapText="1"/>
      <protection hidden="1"/>
    </xf>
    <xf numFmtId="0" fontId="92" fillId="2" borderId="96" xfId="10" applyFont="1" applyFill="1" applyBorder="1" applyAlignment="1" applyProtection="1">
      <alignment vertical="center" wrapText="1"/>
      <protection hidden="1"/>
    </xf>
    <xf numFmtId="0" fontId="56" fillId="0" borderId="0" xfId="0" applyFont="1" applyAlignment="1">
      <alignment vertical="center"/>
    </xf>
    <xf numFmtId="0" fontId="56" fillId="0" borderId="0" xfId="0" applyFont="1" applyAlignment="1">
      <alignment horizontal="center" vertical="center"/>
    </xf>
    <xf numFmtId="0" fontId="17" fillId="0" borderId="0" xfId="0" applyFont="1" applyFill="1" applyAlignment="1">
      <alignment vertical="center"/>
    </xf>
    <xf numFmtId="0" fontId="17" fillId="0" borderId="0" xfId="0" applyFont="1" applyAlignment="1">
      <alignment vertical="center"/>
    </xf>
    <xf numFmtId="0" fontId="28" fillId="0" borderId="0" xfId="11" applyFont="1" applyAlignment="1" applyProtection="1">
      <alignment vertical="center"/>
      <protection locked="0"/>
    </xf>
    <xf numFmtId="0" fontId="17" fillId="0" borderId="0" xfId="0" applyFont="1" applyAlignment="1">
      <alignment horizontal="center" vertical="center"/>
    </xf>
    <xf numFmtId="0" fontId="10" fillId="0" borderId="0" xfId="0" applyFont="1" applyAlignment="1">
      <alignment vertical="center"/>
    </xf>
    <xf numFmtId="0" fontId="47" fillId="0" borderId="0" xfId="0" applyFont="1" applyAlignment="1">
      <alignment vertical="center"/>
    </xf>
    <xf numFmtId="0" fontId="10" fillId="0" borderId="0" xfId="0" applyFont="1" applyAlignment="1">
      <alignment vertical="center" wrapText="1"/>
    </xf>
    <xf numFmtId="0" fontId="47" fillId="39" borderId="10" xfId="0" applyFont="1" applyFill="1" applyBorder="1" applyAlignment="1">
      <alignment horizontal="center" vertical="center" wrapText="1"/>
    </xf>
    <xf numFmtId="0" fontId="15" fillId="0" borderId="3" xfId="0" applyFont="1" applyBorder="1" applyAlignment="1">
      <alignment horizontal="left" vertical="center" wrapText="1"/>
    </xf>
    <xf numFmtId="0" fontId="55" fillId="0" borderId="3" xfId="0" applyFont="1" applyBorder="1" applyAlignment="1">
      <alignment horizontal="center" vertical="center" wrapText="1"/>
    </xf>
    <xf numFmtId="0" fontId="7" fillId="0" borderId="3" xfId="0" applyFont="1" applyFill="1" applyBorder="1" applyAlignment="1">
      <alignment horizontal="justify" vertical="center" wrapText="1"/>
    </xf>
    <xf numFmtId="9" fontId="55" fillId="0" borderId="3" xfId="2" applyFont="1" applyBorder="1" applyAlignment="1">
      <alignment horizontal="center" vertical="center" wrapText="1"/>
    </xf>
    <xf numFmtId="9" fontId="15" fillId="0" borderId="3" xfId="2" applyFont="1" applyBorder="1" applyAlignment="1">
      <alignment horizontal="center" vertical="center" wrapText="1"/>
    </xf>
    <xf numFmtId="0" fontId="15" fillId="0" borderId="3" xfId="0" applyFont="1" applyFill="1" applyBorder="1" applyAlignment="1">
      <alignment vertical="center" wrapText="1"/>
    </xf>
    <xf numFmtId="0" fontId="15" fillId="40" borderId="3" xfId="0" applyFont="1" applyFill="1" applyBorder="1" applyAlignment="1">
      <alignment vertical="center" wrapText="1"/>
    </xf>
    <xf numFmtId="0" fontId="116" fillId="0" borderId="3" xfId="0" applyFont="1" applyBorder="1" applyAlignment="1">
      <alignment horizontal="left" vertical="center" wrapText="1"/>
    </xf>
    <xf numFmtId="0" fontId="15" fillId="2" borderId="3" xfId="0" applyFont="1" applyFill="1" applyBorder="1" applyAlignment="1">
      <alignment horizontal="left" vertical="center" wrapText="1"/>
    </xf>
    <xf numFmtId="0" fontId="7" fillId="0" borderId="3" xfId="0" applyFont="1" applyFill="1" applyBorder="1" applyAlignment="1">
      <alignment vertical="center" wrapText="1"/>
    </xf>
    <xf numFmtId="9" fontId="15" fillId="2" borderId="3" xfId="2" applyFont="1" applyFill="1" applyBorder="1" applyAlignment="1">
      <alignment horizontal="center" vertical="center" wrapText="1"/>
    </xf>
    <xf numFmtId="9" fontId="117" fillId="0" borderId="3" xfId="2" applyFont="1" applyBorder="1" applyAlignment="1">
      <alignment horizontal="center" vertical="center" wrapText="1"/>
    </xf>
    <xf numFmtId="0" fontId="15" fillId="0" borderId="3" xfId="0" applyFont="1" applyFill="1" applyBorder="1" applyAlignment="1">
      <alignment horizontal="left" vertical="center" wrapText="1"/>
    </xf>
    <xf numFmtId="0" fontId="15" fillId="0" borderId="0" xfId="0" applyFont="1" applyAlignment="1">
      <alignment vertical="center"/>
    </xf>
    <xf numFmtId="0" fontId="118" fillId="0" borderId="3" xfId="0" applyFont="1" applyFill="1" applyBorder="1" applyAlignment="1">
      <alignment horizontal="justify" vertical="center" wrapText="1"/>
    </xf>
    <xf numFmtId="0" fontId="0" fillId="0" borderId="0" xfId="0" applyAlignment="1">
      <alignment vertical="center"/>
    </xf>
    <xf numFmtId="9" fontId="0" fillId="0" borderId="0" xfId="0" applyNumberFormat="1" applyAlignment="1">
      <alignment vertical="center"/>
    </xf>
    <xf numFmtId="167" fontId="31" fillId="17" borderId="40" xfId="0" applyNumberFormat="1" applyFont="1" applyFill="1" applyBorder="1" applyAlignment="1" applyProtection="1">
      <alignment horizontal="center"/>
      <protection hidden="1"/>
    </xf>
    <xf numFmtId="0" fontId="22" fillId="14" borderId="1" xfId="0" applyFont="1" applyFill="1" applyBorder="1" applyAlignment="1" applyProtection="1">
      <alignment horizontal="left" vertical="center" wrapText="1"/>
      <protection hidden="1"/>
    </xf>
    <xf numFmtId="0" fontId="22" fillId="14" borderId="0" xfId="0" applyFont="1" applyFill="1" applyBorder="1" applyAlignment="1" applyProtection="1">
      <alignment horizontal="left" vertical="center" wrapText="1"/>
      <protection hidden="1"/>
    </xf>
    <xf numFmtId="0" fontId="22" fillId="14" borderId="15" xfId="0" applyFont="1" applyFill="1" applyBorder="1" applyAlignment="1" applyProtection="1">
      <alignment horizontal="left" vertical="center" wrapText="1"/>
      <protection hidden="1"/>
    </xf>
    <xf numFmtId="0" fontId="24" fillId="14" borderId="1" xfId="0" applyFont="1" applyFill="1" applyBorder="1" applyAlignment="1" applyProtection="1">
      <alignment horizontal="left" vertical="center" wrapText="1"/>
      <protection hidden="1"/>
    </xf>
    <xf numFmtId="0" fontId="24" fillId="14" borderId="0" xfId="0" applyFont="1" applyFill="1" applyBorder="1" applyAlignment="1" applyProtection="1">
      <alignment horizontal="left" vertical="center" wrapText="1"/>
      <protection hidden="1"/>
    </xf>
    <xf numFmtId="0" fontId="27" fillId="15" borderId="1" xfId="0" applyFont="1" applyFill="1" applyBorder="1" applyAlignment="1" applyProtection="1">
      <alignment horizontal="left" vertical="center" wrapText="1"/>
      <protection hidden="1"/>
    </xf>
    <xf numFmtId="0" fontId="27" fillId="15" borderId="0" xfId="0" applyFont="1" applyFill="1" applyBorder="1" applyAlignment="1" applyProtection="1">
      <alignment horizontal="left" vertical="center" wrapText="1"/>
      <protection hidden="1"/>
    </xf>
    <xf numFmtId="0" fontId="27" fillId="15" borderId="15" xfId="0" applyFont="1" applyFill="1" applyBorder="1" applyAlignment="1" applyProtection="1">
      <alignment horizontal="left" vertical="center" wrapText="1"/>
      <protection hidden="1"/>
    </xf>
    <xf numFmtId="0" fontId="19" fillId="15" borderId="1" xfId="0" quotePrefix="1" applyFont="1" applyFill="1" applyBorder="1" applyAlignment="1" applyProtection="1">
      <alignment horizontal="left" vertical="center" wrapText="1"/>
      <protection hidden="1"/>
    </xf>
    <xf numFmtId="0" fontId="19" fillId="15" borderId="0" xfId="0" quotePrefix="1" applyFont="1" applyFill="1" applyBorder="1" applyAlignment="1" applyProtection="1">
      <alignment horizontal="left" vertical="center" wrapText="1"/>
      <protection hidden="1"/>
    </xf>
    <xf numFmtId="0" fontId="19" fillId="15" borderId="15" xfId="0" quotePrefix="1" applyFont="1" applyFill="1" applyBorder="1" applyAlignment="1" applyProtection="1">
      <alignment horizontal="left" vertical="center" wrapText="1"/>
      <protection hidden="1"/>
    </xf>
    <xf numFmtId="0" fontId="27" fillId="12" borderId="1" xfId="0" applyFont="1" applyFill="1" applyBorder="1" applyAlignment="1" applyProtection="1">
      <alignment horizontal="left" vertical="center" wrapText="1"/>
      <protection hidden="1"/>
    </xf>
    <xf numFmtId="0" fontId="27" fillId="12" borderId="0" xfId="0" applyFont="1" applyFill="1" applyBorder="1" applyAlignment="1" applyProtection="1">
      <alignment horizontal="left" vertical="center" wrapText="1"/>
      <protection hidden="1"/>
    </xf>
    <xf numFmtId="0" fontId="27" fillId="12" borderId="15" xfId="0" applyFont="1" applyFill="1" applyBorder="1" applyAlignment="1" applyProtection="1">
      <alignment horizontal="left" vertical="center" wrapText="1"/>
      <protection hidden="1"/>
    </xf>
    <xf numFmtId="0" fontId="22" fillId="12" borderId="1" xfId="0" applyFont="1" applyFill="1" applyBorder="1" applyAlignment="1" applyProtection="1">
      <alignment horizontal="left" vertical="center" wrapText="1"/>
      <protection hidden="1"/>
    </xf>
    <xf numFmtId="0" fontId="22" fillId="12" borderId="0" xfId="0" applyFont="1" applyFill="1" applyBorder="1" applyAlignment="1" applyProtection="1">
      <alignment horizontal="left" vertical="center" wrapText="1"/>
      <protection hidden="1"/>
    </xf>
    <xf numFmtId="0" fontId="22" fillId="12" borderId="15" xfId="0" applyFont="1" applyFill="1" applyBorder="1" applyAlignment="1" applyProtection="1">
      <alignment horizontal="left" vertical="center" wrapText="1"/>
      <protection hidden="1"/>
    </xf>
    <xf numFmtId="0" fontId="43" fillId="19" borderId="1" xfId="0" quotePrefix="1" applyFont="1" applyFill="1" applyBorder="1" applyAlignment="1" applyProtection="1">
      <alignment horizontal="left" vertical="center" wrapText="1"/>
      <protection hidden="1"/>
    </xf>
    <xf numFmtId="0" fontId="43" fillId="19" borderId="0" xfId="0" quotePrefix="1" applyFont="1" applyFill="1" applyBorder="1" applyAlignment="1" applyProtection="1">
      <alignment horizontal="left" vertical="center" wrapText="1"/>
      <protection hidden="1"/>
    </xf>
    <xf numFmtId="0" fontId="57" fillId="15" borderId="16" xfId="0" applyFont="1" applyFill="1" applyBorder="1" applyAlignment="1" applyProtection="1">
      <alignment horizontal="center" vertical="center" wrapText="1"/>
      <protection hidden="1"/>
    </xf>
    <xf numFmtId="0" fontId="57" fillId="15" borderId="17" xfId="0" applyFont="1" applyFill="1" applyBorder="1" applyAlignment="1" applyProtection="1">
      <alignment horizontal="center" vertical="center" wrapText="1"/>
      <protection hidden="1"/>
    </xf>
    <xf numFmtId="0" fontId="57" fillId="15" borderId="27" xfId="0" applyFont="1" applyFill="1" applyBorder="1" applyAlignment="1" applyProtection="1">
      <alignment horizontal="center" vertical="center" wrapText="1"/>
      <protection hidden="1"/>
    </xf>
    <xf numFmtId="0" fontId="19" fillId="14" borderId="1" xfId="0" quotePrefix="1" applyFont="1" applyFill="1" applyBorder="1" applyAlignment="1" applyProtection="1">
      <alignment horizontal="left" vertical="center" wrapText="1"/>
      <protection hidden="1"/>
    </xf>
    <xf numFmtId="0" fontId="19" fillId="14" borderId="0" xfId="0" quotePrefix="1" applyFont="1" applyFill="1" applyBorder="1" applyAlignment="1" applyProtection="1">
      <alignment horizontal="left" vertical="center" wrapText="1"/>
      <protection hidden="1"/>
    </xf>
    <xf numFmtId="0" fontId="19" fillId="14" borderId="15" xfId="0" quotePrefix="1" applyFont="1" applyFill="1" applyBorder="1" applyAlignment="1" applyProtection="1">
      <alignment horizontal="left" vertical="center" wrapText="1"/>
      <protection hidden="1"/>
    </xf>
    <xf numFmtId="0" fontId="19" fillId="14" borderId="0" xfId="0" applyFont="1" applyFill="1" applyBorder="1" applyAlignment="1" applyProtection="1">
      <alignment horizontal="left" vertical="center" wrapText="1"/>
      <protection hidden="1"/>
    </xf>
    <xf numFmtId="0" fontId="19" fillId="14" borderId="1" xfId="0" quotePrefix="1" applyFont="1" applyFill="1" applyBorder="1" applyAlignment="1" applyProtection="1">
      <alignment vertical="center" wrapText="1"/>
      <protection hidden="1"/>
    </xf>
    <xf numFmtId="0" fontId="19" fillId="14" borderId="0" xfId="0" quotePrefix="1" applyFont="1" applyFill="1" applyBorder="1" applyAlignment="1" applyProtection="1">
      <alignment vertical="center" wrapText="1"/>
      <protection hidden="1"/>
    </xf>
    <xf numFmtId="0" fontId="0" fillId="14" borderId="0" xfId="0" applyFill="1" applyBorder="1" applyAlignment="1" applyProtection="1">
      <alignment vertical="center" wrapText="1"/>
      <protection hidden="1"/>
    </xf>
    <xf numFmtId="0" fontId="0" fillId="14" borderId="15" xfId="0" applyFill="1" applyBorder="1" applyAlignment="1" applyProtection="1">
      <alignment vertical="center" wrapText="1"/>
      <protection hidden="1"/>
    </xf>
    <xf numFmtId="0" fontId="22" fillId="14" borderId="4" xfId="0" applyFont="1" applyFill="1" applyBorder="1" applyAlignment="1" applyProtection="1">
      <alignment horizontal="left" vertical="center" wrapText="1"/>
      <protection hidden="1"/>
    </xf>
    <xf numFmtId="0" fontId="22" fillId="14" borderId="5" xfId="0" applyFont="1" applyFill="1" applyBorder="1" applyAlignment="1" applyProtection="1">
      <alignment horizontal="left" vertical="center" wrapText="1"/>
      <protection hidden="1"/>
    </xf>
    <xf numFmtId="0" fontId="19" fillId="14" borderId="1" xfId="0" applyFont="1" applyFill="1" applyBorder="1" applyAlignment="1" applyProtection="1">
      <alignment horizontal="left" vertical="center" wrapText="1"/>
      <protection hidden="1"/>
    </xf>
    <xf numFmtId="0" fontId="19" fillId="14" borderId="15" xfId="0" applyFont="1" applyFill="1" applyBorder="1" applyAlignment="1" applyProtection="1">
      <alignment horizontal="left" vertical="center" wrapText="1"/>
      <protection hidden="1"/>
    </xf>
    <xf numFmtId="0" fontId="53" fillId="2" borderId="0" xfId="0" applyFont="1" applyFill="1" applyBorder="1" applyAlignment="1" applyProtection="1">
      <alignment horizontal="center" vertical="center"/>
    </xf>
    <xf numFmtId="0" fontId="30" fillId="0" borderId="37" xfId="0" applyFont="1" applyBorder="1" applyAlignment="1" applyProtection="1">
      <alignment horizontal="center" vertical="center"/>
      <protection hidden="1"/>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87" fillId="2" borderId="15" xfId="0" applyFont="1" applyFill="1" applyBorder="1" applyAlignment="1" applyProtection="1">
      <alignment horizontal="left" vertical="center" wrapText="1"/>
      <protection hidden="1"/>
    </xf>
    <xf numFmtId="0" fontId="0" fillId="7" borderId="0" xfId="0" applyFill="1" applyBorder="1" applyAlignment="1" applyProtection="1">
      <alignment horizontal="left" vertical="center" wrapText="1"/>
      <protection hidden="1"/>
    </xf>
    <xf numFmtId="165" fontId="6" fillId="12" borderId="18" xfId="0" applyNumberFormat="1" applyFont="1" applyFill="1" applyBorder="1" applyAlignment="1" applyProtection="1">
      <alignment horizontal="center" vertical="center"/>
      <protection hidden="1"/>
    </xf>
    <xf numFmtId="165" fontId="6" fillId="12" borderId="19" xfId="0" applyNumberFormat="1" applyFont="1" applyFill="1" applyBorder="1" applyAlignment="1" applyProtection="1">
      <alignment horizontal="center" vertical="center"/>
      <protection hidden="1"/>
    </xf>
    <xf numFmtId="165" fontId="6" fillId="12" borderId="20" xfId="0" applyNumberFormat="1" applyFont="1" applyFill="1" applyBorder="1" applyAlignment="1" applyProtection="1">
      <alignment horizontal="center" vertical="center"/>
      <protection hidden="1"/>
    </xf>
    <xf numFmtId="0" fontId="56" fillId="9" borderId="47" xfId="0" applyFont="1" applyFill="1" applyBorder="1" applyAlignment="1" applyProtection="1">
      <alignment horizontal="left" vertical="center"/>
      <protection locked="0"/>
    </xf>
    <xf numFmtId="0" fontId="56" fillId="9" borderId="46" xfId="0" applyFont="1" applyFill="1" applyBorder="1" applyAlignment="1" applyProtection="1">
      <alignment horizontal="left" vertical="center"/>
      <protection locked="0"/>
    </xf>
    <xf numFmtId="0" fontId="56" fillId="9" borderId="48"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top" wrapText="1"/>
    </xf>
    <xf numFmtId="0" fontId="15" fillId="0" borderId="15" xfId="0" applyFont="1" applyFill="1" applyBorder="1" applyAlignment="1" applyProtection="1">
      <alignment horizontal="left" vertical="top" wrapText="1"/>
    </xf>
    <xf numFmtId="0" fontId="0" fillId="0" borderId="39" xfId="0" applyBorder="1" applyAlignment="1" applyProtection="1">
      <alignment horizontal="right" vertical="center" wrapText="1"/>
      <protection hidden="1"/>
    </xf>
    <xf numFmtId="0" fontId="0" fillId="0" borderId="0" xfId="0" applyBorder="1" applyAlignment="1" applyProtection="1">
      <alignment horizontal="right" vertical="center" wrapText="1"/>
      <protection hidden="1"/>
    </xf>
    <xf numFmtId="0" fontId="0" fillId="0" borderId="45" xfId="0" applyBorder="1" applyAlignment="1" applyProtection="1">
      <alignment horizontal="right" vertical="center" wrapText="1"/>
      <protection hidden="1"/>
    </xf>
    <xf numFmtId="0" fontId="0" fillId="0" borderId="18" xfId="0" applyFill="1" applyBorder="1" applyAlignment="1" applyProtection="1">
      <alignment horizontal="left" vertical="center"/>
      <protection locked="0"/>
    </xf>
    <xf numFmtId="0" fontId="0" fillId="0" borderId="19" xfId="0" applyFill="1" applyBorder="1" applyAlignment="1" applyProtection="1">
      <alignment horizontal="left" vertical="center"/>
      <protection locked="0"/>
    </xf>
    <xf numFmtId="0" fontId="0" fillId="0" borderId="20" xfId="0" applyFill="1" applyBorder="1" applyAlignment="1" applyProtection="1">
      <alignment horizontal="left" vertical="center"/>
      <protection locked="0"/>
    </xf>
    <xf numFmtId="0" fontId="56" fillId="0" borderId="18" xfId="0" applyFont="1" applyFill="1" applyBorder="1" applyAlignment="1" applyProtection="1">
      <alignment horizontal="left" vertical="center"/>
      <protection locked="0"/>
    </xf>
    <xf numFmtId="0" fontId="56" fillId="0" borderId="19" xfId="0" applyFont="1" applyFill="1" applyBorder="1" applyAlignment="1" applyProtection="1">
      <alignment horizontal="left" vertical="center"/>
      <protection locked="0"/>
    </xf>
    <xf numFmtId="0" fontId="56" fillId="0" borderId="20" xfId="0" applyFont="1" applyFill="1" applyBorder="1" applyAlignment="1" applyProtection="1">
      <alignment horizontal="left" vertical="center"/>
      <protection locked="0"/>
    </xf>
    <xf numFmtId="0" fontId="56" fillId="33" borderId="18" xfId="0" applyFont="1" applyFill="1" applyBorder="1" applyAlignment="1" applyProtection="1">
      <alignment horizontal="center" vertical="center"/>
      <protection locked="0"/>
    </xf>
    <xf numFmtId="0" fontId="56" fillId="33" borderId="20" xfId="0" applyFont="1" applyFill="1" applyBorder="1" applyAlignment="1" applyProtection="1">
      <alignment horizontal="center" vertical="center"/>
      <protection locked="0"/>
    </xf>
    <xf numFmtId="0" fontId="56" fillId="0" borderId="18"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16" fillId="0" borderId="0" xfId="0" applyFont="1" applyBorder="1" applyAlignment="1" applyProtection="1">
      <alignment horizontal="left" vertical="center" wrapText="1"/>
      <protection hidden="1"/>
    </xf>
    <xf numFmtId="0" fontId="16" fillId="0" borderId="15" xfId="0" applyFont="1" applyBorder="1" applyAlignment="1" applyProtection="1">
      <alignment horizontal="left" vertical="center" wrapText="1"/>
      <protection hidden="1"/>
    </xf>
    <xf numFmtId="0" fontId="0" fillId="0" borderId="3" xfId="0" applyFill="1" applyBorder="1" applyAlignment="1" applyProtection="1">
      <alignment horizontal="left" vertical="center"/>
      <protection locked="0"/>
    </xf>
    <xf numFmtId="0" fontId="37" fillId="0" borderId="1" xfId="0" applyFont="1" applyBorder="1" applyAlignment="1" applyProtection="1">
      <alignment horizontal="center" vertical="center" wrapText="1"/>
      <protection hidden="1"/>
    </xf>
    <xf numFmtId="0" fontId="37" fillId="0" borderId="0" xfId="0" applyFont="1" applyBorder="1" applyAlignment="1" applyProtection="1">
      <alignment horizontal="center" vertical="center" wrapText="1"/>
      <protection hidden="1"/>
    </xf>
    <xf numFmtId="0" fontId="0" fillId="14" borderId="4" xfId="0" applyFont="1" applyFill="1" applyBorder="1" applyAlignment="1" applyProtection="1">
      <alignment horizontal="left" vertical="center" wrapText="1"/>
    </xf>
    <xf numFmtId="0" fontId="0" fillId="14" borderId="5" xfId="0" applyFont="1" applyFill="1" applyBorder="1" applyAlignment="1" applyProtection="1">
      <alignment horizontal="left" vertical="center" wrapText="1"/>
    </xf>
    <xf numFmtId="0" fontId="0" fillId="14" borderId="21" xfId="0" applyFont="1" applyFill="1" applyBorder="1" applyAlignment="1" applyProtection="1">
      <alignment horizontal="left" vertical="center" wrapText="1"/>
    </xf>
    <xf numFmtId="0" fontId="0" fillId="14" borderId="2" xfId="0" applyFont="1" applyFill="1" applyBorder="1" applyAlignment="1" applyProtection="1">
      <alignment horizontal="left" vertical="center" wrapText="1"/>
    </xf>
    <xf numFmtId="0" fontId="0" fillId="14" borderId="8" xfId="0" applyFont="1" applyFill="1" applyBorder="1" applyAlignment="1" applyProtection="1">
      <alignment horizontal="left" vertical="center" wrapText="1"/>
    </xf>
    <xf numFmtId="0" fontId="0" fillId="14" borderId="9" xfId="0" applyFont="1" applyFill="1" applyBorder="1" applyAlignment="1" applyProtection="1">
      <alignment horizontal="left" vertical="center" wrapText="1"/>
    </xf>
    <xf numFmtId="0" fontId="6" fillId="0" borderId="37" xfId="0" applyFont="1" applyBorder="1" applyAlignment="1" applyProtection="1">
      <alignment horizontal="center" vertical="center" wrapText="1"/>
      <protection hidden="1"/>
    </xf>
    <xf numFmtId="3" fontId="6" fillId="12" borderId="18" xfId="0" applyNumberFormat="1" applyFont="1" applyFill="1" applyBorder="1" applyAlignment="1" applyProtection="1">
      <alignment horizontal="center" vertical="center"/>
      <protection hidden="1"/>
    </xf>
    <xf numFmtId="3" fontId="6" fillId="12" borderId="19" xfId="0" applyNumberFormat="1" applyFont="1" applyFill="1" applyBorder="1" applyAlignment="1" applyProtection="1">
      <alignment horizontal="center" vertical="center"/>
      <protection hidden="1"/>
    </xf>
    <xf numFmtId="3" fontId="6" fillId="12" borderId="20" xfId="0" applyNumberFormat="1" applyFont="1" applyFill="1" applyBorder="1" applyAlignment="1" applyProtection="1">
      <alignment horizontal="center" vertical="center"/>
      <protection hidden="1"/>
    </xf>
    <xf numFmtId="0" fontId="14" fillId="8" borderId="0" xfId="0" applyFont="1" applyFill="1" applyBorder="1" applyAlignment="1" applyProtection="1">
      <alignment horizontal="center" vertical="center" wrapText="1"/>
      <protection hidden="1"/>
    </xf>
    <xf numFmtId="165" fontId="0" fillId="14" borderId="44" xfId="1" applyNumberFormat="1" applyFont="1" applyFill="1" applyBorder="1" applyAlignment="1" applyProtection="1">
      <alignment horizontal="center" vertical="center"/>
      <protection hidden="1"/>
    </xf>
    <xf numFmtId="165" fontId="0" fillId="14" borderId="70" xfId="1" applyNumberFormat="1" applyFont="1" applyFill="1" applyBorder="1" applyAlignment="1" applyProtection="1">
      <alignment horizontal="center" vertical="center"/>
      <protection hidden="1"/>
    </xf>
    <xf numFmtId="0" fontId="44" fillId="0" borderId="18" xfId="0" applyFont="1" applyBorder="1" applyAlignment="1" applyProtection="1">
      <alignment horizontal="left" vertical="center" wrapText="1"/>
      <protection hidden="1"/>
    </xf>
    <xf numFmtId="0" fontId="44" fillId="0" borderId="19" xfId="0" applyFont="1" applyBorder="1" applyAlignment="1" applyProtection="1">
      <alignment horizontal="left" vertical="center" wrapText="1"/>
      <protection hidden="1"/>
    </xf>
    <xf numFmtId="0" fontId="44" fillId="0" borderId="28" xfId="0" applyFont="1" applyBorder="1" applyAlignment="1" applyProtection="1">
      <alignment horizontal="left" vertical="center" wrapText="1"/>
      <protection hidden="1"/>
    </xf>
    <xf numFmtId="0" fontId="0" fillId="0" borderId="1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hidden="1"/>
    </xf>
    <xf numFmtId="0" fontId="7" fillId="0" borderId="58" xfId="0" applyFont="1" applyBorder="1" applyAlignment="1" applyProtection="1">
      <alignment horizontal="center" vertical="center" wrapText="1"/>
      <protection hidden="1"/>
    </xf>
    <xf numFmtId="0" fontId="0" fillId="0" borderId="2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47" fillId="5" borderId="66" xfId="0" applyFont="1" applyFill="1" applyBorder="1" applyAlignment="1" applyProtection="1">
      <alignment horizontal="left" vertical="center" wrapText="1"/>
      <protection hidden="1"/>
    </xf>
    <xf numFmtId="0" fontId="47" fillId="5" borderId="63" xfId="0" applyFont="1" applyFill="1" applyBorder="1" applyAlignment="1" applyProtection="1">
      <alignment horizontal="left" vertical="center" wrapText="1"/>
      <protection hidden="1"/>
    </xf>
    <xf numFmtId="0" fontId="47" fillId="21" borderId="66" xfId="0" applyFont="1" applyFill="1" applyBorder="1" applyAlignment="1" applyProtection="1">
      <alignment horizontal="left" vertical="center" wrapText="1"/>
      <protection hidden="1"/>
    </xf>
    <xf numFmtId="0" fontId="47" fillId="21" borderId="63" xfId="0" applyFont="1" applyFill="1" applyBorder="1" applyAlignment="1" applyProtection="1">
      <alignment horizontal="left" vertical="center" wrapText="1"/>
      <protection hidden="1"/>
    </xf>
    <xf numFmtId="0" fontId="0" fillId="0" borderId="67" xfId="0" applyBorder="1" applyAlignment="1" applyProtection="1">
      <alignment horizontal="left" vertical="center" wrapText="1"/>
      <protection hidden="1"/>
    </xf>
    <xf numFmtId="0" fontId="0" fillId="0" borderId="84" xfId="0" applyBorder="1" applyAlignment="1" applyProtection="1">
      <alignment horizontal="left" vertical="center" wrapText="1"/>
      <protection hidden="1"/>
    </xf>
    <xf numFmtId="0" fontId="0" fillId="0" borderId="39" xfId="0" applyBorder="1" applyAlignment="1" applyProtection="1">
      <alignment horizontal="left" vertical="center" wrapText="1"/>
      <protection hidden="1"/>
    </xf>
    <xf numFmtId="0" fontId="0" fillId="0" borderId="45" xfId="0" applyBorder="1" applyAlignment="1" applyProtection="1">
      <alignment horizontal="left" vertical="center" wrapText="1"/>
      <protection hidden="1"/>
    </xf>
    <xf numFmtId="0" fontId="0" fillId="0" borderId="64" xfId="0" applyBorder="1" applyAlignment="1" applyProtection="1">
      <alignment horizontal="left" vertical="center" wrapText="1"/>
      <protection hidden="1"/>
    </xf>
    <xf numFmtId="0" fontId="0" fillId="0" borderId="65" xfId="0" applyBorder="1" applyAlignment="1" applyProtection="1">
      <alignment horizontal="left" vertical="center" wrapText="1"/>
      <protection hidden="1"/>
    </xf>
    <xf numFmtId="0" fontId="44" fillId="0" borderId="32" xfId="0" applyFont="1" applyBorder="1" applyAlignment="1" applyProtection="1">
      <alignment horizontal="left" vertical="center" wrapText="1"/>
      <protection hidden="1"/>
    </xf>
    <xf numFmtId="0" fontId="44" fillId="0" borderId="63" xfId="0" applyFont="1" applyBorder="1" applyAlignment="1" applyProtection="1">
      <alignment horizontal="left" vertical="center" wrapText="1"/>
      <protection hidden="1"/>
    </xf>
    <xf numFmtId="0" fontId="44" fillId="0" borderId="68" xfId="0" applyFont="1" applyBorder="1" applyAlignment="1" applyProtection="1">
      <alignment horizontal="left" vertical="center" wrapText="1"/>
      <protection hidden="1"/>
    </xf>
    <xf numFmtId="0" fontId="44" fillId="0" borderId="29" xfId="0" applyFont="1" applyBorder="1" applyAlignment="1" applyProtection="1">
      <alignment horizontal="left" vertical="center" wrapText="1"/>
      <protection hidden="1"/>
    </xf>
    <xf numFmtId="0" fontId="44" fillId="0" borderId="72" xfId="0" applyFont="1" applyBorder="1" applyAlignment="1" applyProtection="1">
      <alignment horizontal="left" vertical="center" wrapText="1"/>
      <protection hidden="1"/>
    </xf>
    <xf numFmtId="0" fontId="44" fillId="0" borderId="73" xfId="0" applyFont="1" applyBorder="1" applyAlignment="1" applyProtection="1">
      <alignment horizontal="left" vertical="center" wrapText="1"/>
      <protection hidden="1"/>
    </xf>
    <xf numFmtId="0" fontId="0" fillId="0" borderId="74" xfId="0" applyBorder="1" applyAlignment="1" applyProtection="1">
      <alignment horizontal="center" vertical="center" wrapText="1"/>
      <protection hidden="1"/>
    </xf>
    <xf numFmtId="0" fontId="0" fillId="0" borderId="59" xfId="0" applyBorder="1" applyAlignment="1" applyProtection="1">
      <alignment horizontal="center" vertical="center" wrapText="1"/>
      <protection hidden="1"/>
    </xf>
    <xf numFmtId="0" fontId="0" fillId="0" borderId="69" xfId="0" applyBorder="1" applyAlignment="1" applyProtection="1">
      <alignment horizontal="center" vertical="center" wrapText="1"/>
      <protection hidden="1"/>
    </xf>
    <xf numFmtId="0" fontId="6" fillId="2" borderId="26" xfId="0" applyFont="1" applyFill="1" applyBorder="1" applyAlignment="1" applyProtection="1">
      <alignment horizontal="center"/>
      <protection hidden="1"/>
    </xf>
    <xf numFmtId="0" fontId="1" fillId="0" borderId="41" xfId="0" applyFont="1"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8" fillId="0" borderId="0" xfId="0" applyFont="1" applyBorder="1" applyAlignment="1" applyProtection="1">
      <alignment horizontal="left" vertical="top" wrapText="1"/>
      <protection hidden="1"/>
    </xf>
    <xf numFmtId="0" fontId="6" fillId="2" borderId="0" xfId="0" applyFont="1" applyFill="1" applyBorder="1" applyAlignment="1" applyProtection="1">
      <alignment horizontal="center" vertical="center" wrapText="1"/>
      <protection hidden="1"/>
    </xf>
    <xf numFmtId="0" fontId="37" fillId="2" borderId="16" xfId="0" applyFont="1" applyFill="1" applyBorder="1" applyAlignment="1" applyProtection="1">
      <alignment horizontal="left" vertical="center" wrapText="1"/>
      <protection hidden="1"/>
    </xf>
    <xf numFmtId="0" fontId="37" fillId="2" borderId="17" xfId="0" applyFont="1" applyFill="1" applyBorder="1" applyAlignment="1" applyProtection="1">
      <alignment horizontal="left" vertical="center" wrapText="1"/>
      <protection hidden="1"/>
    </xf>
    <xf numFmtId="0" fontId="37" fillId="2" borderId="17" xfId="0" applyFont="1" applyFill="1" applyBorder="1" applyAlignment="1" applyProtection="1">
      <alignment horizontal="left" vertical="center"/>
      <protection hidden="1"/>
    </xf>
    <xf numFmtId="0" fontId="37" fillId="2" borderId="27" xfId="0" applyFont="1" applyFill="1" applyBorder="1" applyAlignment="1" applyProtection="1">
      <alignment horizontal="left" vertical="center"/>
      <protection hidden="1"/>
    </xf>
    <xf numFmtId="0" fontId="47" fillId="3" borderId="16" xfId="0" applyFont="1" applyFill="1" applyBorder="1" applyAlignment="1" applyProtection="1">
      <alignment horizontal="left" vertical="center" wrapText="1"/>
      <protection hidden="1"/>
    </xf>
    <xf numFmtId="0" fontId="47" fillId="3" borderId="17" xfId="0" applyFont="1" applyFill="1" applyBorder="1" applyAlignment="1" applyProtection="1">
      <alignment horizontal="left" vertical="center" wrapText="1"/>
      <protection hidden="1"/>
    </xf>
    <xf numFmtId="0" fontId="47" fillId="3" borderId="27" xfId="0" applyFont="1" applyFill="1" applyBorder="1" applyAlignment="1" applyProtection="1">
      <alignment horizontal="left" vertical="center" wrapText="1"/>
      <protection hidden="1"/>
    </xf>
    <xf numFmtId="0" fontId="7" fillId="3" borderId="60" xfId="0" applyFont="1" applyFill="1" applyBorder="1" applyAlignment="1" applyProtection="1">
      <alignment horizontal="left" vertical="center" wrapText="1"/>
      <protection hidden="1"/>
    </xf>
    <xf numFmtId="0" fontId="7" fillId="3" borderId="58" xfId="0" applyFont="1" applyFill="1" applyBorder="1" applyAlignment="1" applyProtection="1">
      <alignment horizontal="left" vertical="center" wrapText="1"/>
      <protection hidden="1"/>
    </xf>
    <xf numFmtId="0" fontId="7" fillId="3" borderId="42" xfId="0" applyFont="1" applyFill="1" applyBorder="1" applyAlignment="1" applyProtection="1">
      <alignment horizontal="left" vertical="center" wrapText="1"/>
      <protection hidden="1"/>
    </xf>
    <xf numFmtId="0" fontId="7" fillId="3" borderId="30" xfId="0" applyFont="1" applyFill="1" applyBorder="1" applyAlignment="1" applyProtection="1">
      <alignment horizontal="left" vertical="center" wrapText="1"/>
      <protection hidden="1"/>
    </xf>
    <xf numFmtId="0" fontId="56" fillId="13" borderId="0" xfId="8" applyFont="1" applyFill="1" applyAlignment="1" applyProtection="1">
      <alignment horizontal="center" vertical="center" wrapText="1"/>
      <protection hidden="1"/>
    </xf>
    <xf numFmtId="165" fontId="0" fillId="14" borderId="47" xfId="0" applyNumberFormat="1" applyFill="1" applyBorder="1" applyAlignment="1" applyProtection="1">
      <alignment horizontal="center" vertical="center" wrapText="1"/>
      <protection hidden="1"/>
    </xf>
    <xf numFmtId="165" fontId="0" fillId="14" borderId="46" xfId="0" applyNumberFormat="1" applyFill="1" applyBorder="1" applyAlignment="1" applyProtection="1">
      <alignment horizontal="center" vertical="center" wrapText="1"/>
      <protection hidden="1"/>
    </xf>
    <xf numFmtId="165" fontId="0" fillId="14" borderId="48" xfId="0" applyNumberFormat="1" applyFill="1" applyBorder="1" applyAlignment="1" applyProtection="1">
      <alignment horizontal="center" vertical="center" wrapText="1"/>
      <protection hidden="1"/>
    </xf>
    <xf numFmtId="165" fontId="0" fillId="14" borderId="39" xfId="0" applyNumberFormat="1" applyFill="1" applyBorder="1" applyAlignment="1" applyProtection="1">
      <alignment horizontal="center" vertical="center" wrapText="1"/>
      <protection hidden="1"/>
    </xf>
    <xf numFmtId="165" fontId="0" fillId="14" borderId="0" xfId="0" applyNumberFormat="1" applyFill="1" applyBorder="1" applyAlignment="1" applyProtection="1">
      <alignment horizontal="center" vertical="center" wrapText="1"/>
      <protection hidden="1"/>
    </xf>
    <xf numFmtId="165" fontId="0" fillId="14" borderId="45" xfId="0" applyNumberFormat="1" applyFill="1" applyBorder="1" applyAlignment="1" applyProtection="1">
      <alignment horizontal="center" vertical="center" wrapText="1"/>
      <protection hidden="1"/>
    </xf>
    <xf numFmtId="165" fontId="0" fillId="14" borderId="64" xfId="0" applyNumberFormat="1" applyFill="1" applyBorder="1" applyAlignment="1" applyProtection="1">
      <alignment horizontal="center" vertical="center" wrapText="1"/>
      <protection hidden="1"/>
    </xf>
    <xf numFmtId="165" fontId="0" fillId="14" borderId="8" xfId="0" applyNumberFormat="1" applyFill="1" applyBorder="1" applyAlignment="1" applyProtection="1">
      <alignment horizontal="center" vertical="center" wrapText="1"/>
      <protection hidden="1"/>
    </xf>
    <xf numFmtId="165" fontId="0" fillId="14" borderId="65" xfId="0" applyNumberFormat="1" applyFill="1" applyBorder="1" applyAlignment="1" applyProtection="1">
      <alignment horizontal="center" vertical="center" wrapText="1"/>
      <protection hidden="1"/>
    </xf>
    <xf numFmtId="165" fontId="0" fillId="14" borderId="10" xfId="0" applyNumberFormat="1" applyFill="1" applyBorder="1" applyAlignment="1" applyProtection="1">
      <alignment horizontal="center" vertical="center" wrapText="1"/>
      <protection hidden="1"/>
    </xf>
    <xf numFmtId="165" fontId="0" fillId="14" borderId="44" xfId="0" applyNumberFormat="1" applyFill="1" applyBorder="1" applyAlignment="1" applyProtection="1">
      <alignment horizontal="center" vertical="center" wrapText="1"/>
      <protection hidden="1"/>
    </xf>
    <xf numFmtId="165" fontId="0" fillId="14" borderId="70" xfId="0" applyNumberFormat="1" applyFill="1" applyBorder="1" applyAlignment="1" applyProtection="1">
      <alignment horizontal="center" vertical="center" wrapText="1"/>
      <protection hidden="1"/>
    </xf>
    <xf numFmtId="165" fontId="0" fillId="14" borderId="56" xfId="0" applyNumberFormat="1" applyFill="1" applyBorder="1" applyAlignment="1" applyProtection="1">
      <alignment horizontal="center" vertical="center" wrapText="1"/>
      <protection hidden="1"/>
    </xf>
    <xf numFmtId="165" fontId="0" fillId="14" borderId="1" xfId="0" applyNumberFormat="1" applyFill="1" applyBorder="1" applyAlignment="1" applyProtection="1">
      <alignment horizontal="center" vertical="center" wrapText="1"/>
      <protection hidden="1"/>
    </xf>
    <xf numFmtId="165" fontId="0" fillId="14" borderId="2" xfId="0" applyNumberFormat="1" applyFill="1" applyBorder="1" applyAlignment="1" applyProtection="1">
      <alignment horizontal="center" vertical="center" wrapText="1"/>
      <protection hidden="1"/>
    </xf>
    <xf numFmtId="0" fontId="13" fillId="0" borderId="0" xfId="0" applyFont="1"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14" fillId="8" borderId="0" xfId="0" applyFont="1" applyFill="1" applyBorder="1" applyAlignment="1" applyProtection="1">
      <alignment horizontal="left" vertical="center"/>
      <protection hidden="1"/>
    </xf>
    <xf numFmtId="4" fontId="0" fillId="12" borderId="4" xfId="0" applyNumberFormat="1" applyFill="1" applyBorder="1" applyAlignment="1" applyProtection="1">
      <alignment horizontal="center" vertical="center"/>
      <protection hidden="1"/>
    </xf>
    <xf numFmtId="4" fontId="0" fillId="12" borderId="5" xfId="0" applyNumberFormat="1" applyFill="1" applyBorder="1" applyAlignment="1" applyProtection="1">
      <alignment horizontal="center" vertical="center"/>
      <protection hidden="1"/>
    </xf>
    <xf numFmtId="4" fontId="0" fillId="12" borderId="21" xfId="0" applyNumberFormat="1" applyFill="1" applyBorder="1" applyAlignment="1" applyProtection="1">
      <alignment horizontal="center" vertical="center"/>
      <protection hidden="1"/>
    </xf>
    <xf numFmtId="4" fontId="0" fillId="12" borderId="1" xfId="0" applyNumberFormat="1" applyFill="1" applyBorder="1" applyAlignment="1" applyProtection="1">
      <alignment horizontal="center" vertical="center"/>
      <protection hidden="1"/>
    </xf>
    <xf numFmtId="4" fontId="0" fillId="12" borderId="0" xfId="0" applyNumberFormat="1" applyFill="1" applyBorder="1" applyAlignment="1" applyProtection="1">
      <alignment horizontal="center" vertical="center"/>
      <protection hidden="1"/>
    </xf>
    <xf numFmtId="4" fontId="0" fillId="12" borderId="15" xfId="0" applyNumberFormat="1" applyFill="1" applyBorder="1" applyAlignment="1" applyProtection="1">
      <alignment horizontal="center" vertical="center"/>
      <protection hidden="1"/>
    </xf>
    <xf numFmtId="4" fontId="0" fillId="12" borderId="2" xfId="0" applyNumberFormat="1" applyFill="1" applyBorder="1" applyAlignment="1" applyProtection="1">
      <alignment horizontal="center" vertical="center"/>
      <protection hidden="1"/>
    </xf>
    <xf numFmtId="4" fontId="0" fillId="12" borderId="8" xfId="0" applyNumberFormat="1" applyFill="1" applyBorder="1" applyAlignment="1" applyProtection="1">
      <alignment horizontal="center" vertical="center"/>
      <protection hidden="1"/>
    </xf>
    <xf numFmtId="4" fontId="0" fillId="12" borderId="9" xfId="0" applyNumberFormat="1" applyFill="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7" fillId="16" borderId="59" xfId="0" applyFont="1" applyFill="1" applyBorder="1" applyAlignment="1" applyProtection="1">
      <alignment horizontal="center" vertical="center" wrapText="1"/>
      <protection hidden="1"/>
    </xf>
    <xf numFmtId="0" fontId="7" fillId="16" borderId="44" xfId="0" applyFont="1" applyFill="1" applyBorder="1" applyAlignment="1" applyProtection="1">
      <alignment horizontal="center" vertical="center" wrapText="1"/>
      <protection hidden="1"/>
    </xf>
    <xf numFmtId="0" fontId="7" fillId="14" borderId="44" xfId="0" applyFont="1" applyFill="1" applyBorder="1" applyAlignment="1" applyProtection="1">
      <alignment horizontal="center" vertical="center" wrapText="1"/>
      <protection hidden="1"/>
    </xf>
    <xf numFmtId="0" fontId="6" fillId="0" borderId="16" xfId="0" applyFont="1" applyFill="1" applyBorder="1" applyAlignment="1" applyProtection="1">
      <alignment horizontal="center" vertical="center"/>
      <protection hidden="1"/>
    </xf>
    <xf numFmtId="0" fontId="6" fillId="0" borderId="17" xfId="0" applyFont="1" applyFill="1" applyBorder="1" applyAlignment="1" applyProtection="1">
      <alignment horizontal="center" vertical="center"/>
      <protection hidden="1"/>
    </xf>
    <xf numFmtId="0" fontId="6" fillId="0" borderId="27" xfId="0" applyFont="1" applyFill="1" applyBorder="1" applyAlignment="1" applyProtection="1">
      <alignment horizontal="center" vertical="center"/>
      <protection hidden="1"/>
    </xf>
    <xf numFmtId="0" fontId="47" fillId="3" borderId="66" xfId="0" applyFont="1" applyFill="1" applyBorder="1" applyAlignment="1" applyProtection="1">
      <alignment horizontal="left" vertical="center" wrapText="1"/>
      <protection hidden="1"/>
    </xf>
    <xf numFmtId="0" fontId="47" fillId="3" borderId="63" xfId="0" applyFont="1" applyFill="1" applyBorder="1" applyAlignment="1" applyProtection="1">
      <alignment horizontal="left" vertical="center" wrapText="1"/>
      <protection hidden="1"/>
    </xf>
    <xf numFmtId="0" fontId="47" fillId="3" borderId="68" xfId="0" applyFont="1" applyFill="1" applyBorder="1" applyAlignment="1" applyProtection="1">
      <alignment horizontal="left" vertical="center" wrapText="1"/>
      <protection hidden="1"/>
    </xf>
    <xf numFmtId="165" fontId="0" fillId="14" borderId="75" xfId="1" applyNumberFormat="1" applyFont="1" applyFill="1" applyBorder="1" applyAlignment="1" applyProtection="1">
      <alignment horizontal="center" vertical="center"/>
      <protection hidden="1"/>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6" fillId="2" borderId="16" xfId="0" applyFont="1" applyFill="1" applyBorder="1" applyAlignment="1" applyProtection="1">
      <alignment horizontal="center"/>
      <protection hidden="1"/>
    </xf>
    <xf numFmtId="0" fontId="6" fillId="2" borderId="17" xfId="0" applyFont="1" applyFill="1" applyBorder="1" applyAlignment="1" applyProtection="1">
      <alignment horizontal="center"/>
      <protection hidden="1"/>
    </xf>
    <xf numFmtId="0" fontId="6" fillId="2" borderId="27" xfId="0" applyFont="1" applyFill="1" applyBorder="1" applyAlignment="1" applyProtection="1">
      <alignment horizontal="center"/>
      <protection hidden="1"/>
    </xf>
    <xf numFmtId="165" fontId="0" fillId="12" borderId="4" xfId="0" applyNumberFormat="1" applyFill="1" applyBorder="1" applyAlignment="1" applyProtection="1">
      <alignment horizontal="center" vertical="center"/>
      <protection hidden="1"/>
    </xf>
    <xf numFmtId="165" fontId="0" fillId="12" borderId="5" xfId="0" applyNumberFormat="1" applyFill="1" applyBorder="1" applyAlignment="1" applyProtection="1">
      <alignment horizontal="center" vertical="center"/>
      <protection hidden="1"/>
    </xf>
    <xf numFmtId="165" fontId="0" fillId="12" borderId="21" xfId="0" applyNumberFormat="1" applyFill="1" applyBorder="1" applyAlignment="1" applyProtection="1">
      <alignment horizontal="center" vertical="center"/>
      <protection hidden="1"/>
    </xf>
    <xf numFmtId="165" fontId="0" fillId="12" borderId="1" xfId="0" applyNumberFormat="1" applyFill="1" applyBorder="1" applyAlignment="1" applyProtection="1">
      <alignment horizontal="center" vertical="center"/>
      <protection hidden="1"/>
    </xf>
    <xf numFmtId="165" fontId="0" fillId="12" borderId="0" xfId="0" applyNumberFormat="1" applyFill="1" applyBorder="1" applyAlignment="1" applyProtection="1">
      <alignment horizontal="center" vertical="center"/>
      <protection hidden="1"/>
    </xf>
    <xf numFmtId="165" fontId="0" fillId="12" borderId="15" xfId="0" applyNumberFormat="1" applyFill="1" applyBorder="1" applyAlignment="1" applyProtection="1">
      <alignment horizontal="center" vertical="center"/>
      <protection hidden="1"/>
    </xf>
    <xf numFmtId="165" fontId="0" fillId="12" borderId="2" xfId="0" applyNumberFormat="1" applyFill="1" applyBorder="1" applyAlignment="1" applyProtection="1">
      <alignment horizontal="center" vertical="center"/>
      <protection hidden="1"/>
    </xf>
    <xf numFmtId="165" fontId="0" fillId="12" borderId="8" xfId="0" applyNumberFormat="1" applyFill="1" applyBorder="1" applyAlignment="1" applyProtection="1">
      <alignment horizontal="center" vertical="center"/>
      <protection hidden="1"/>
    </xf>
    <xf numFmtId="165" fontId="0" fillId="12" borderId="9" xfId="0" applyNumberFormat="1" applyFill="1" applyBorder="1" applyAlignment="1" applyProtection="1">
      <alignment horizontal="center" vertical="center"/>
      <protection hidden="1"/>
    </xf>
    <xf numFmtId="0" fontId="7" fillId="0" borderId="14" xfId="0" applyFont="1" applyBorder="1" applyAlignment="1" applyProtection="1">
      <alignment horizontal="center" vertical="center" wrapText="1"/>
      <protection hidden="1"/>
    </xf>
    <xf numFmtId="0" fontId="0" fillId="13" borderId="0" xfId="0" applyFill="1" applyAlignment="1" applyProtection="1">
      <alignment horizontal="center" vertical="center" wrapText="1"/>
      <protection hidden="1"/>
    </xf>
    <xf numFmtId="0" fontId="0" fillId="2" borderId="26" xfId="0" applyFill="1" applyBorder="1" applyAlignment="1" applyProtection="1">
      <alignment horizontal="center"/>
      <protection hidden="1"/>
    </xf>
    <xf numFmtId="0" fontId="6" fillId="2" borderId="16" xfId="0" applyFont="1" applyFill="1" applyBorder="1" applyAlignment="1" applyProtection="1">
      <alignment horizontal="left"/>
      <protection hidden="1"/>
    </xf>
    <xf numFmtId="0" fontId="6" fillId="2" borderId="17" xfId="0" applyFont="1" applyFill="1" applyBorder="1" applyAlignment="1" applyProtection="1">
      <alignment horizontal="left"/>
      <protection hidden="1"/>
    </xf>
    <xf numFmtId="0" fontId="6" fillId="2" borderId="27" xfId="0" applyFont="1" applyFill="1" applyBorder="1" applyAlignment="1" applyProtection="1">
      <alignment horizontal="left"/>
      <protection hidden="1"/>
    </xf>
    <xf numFmtId="0" fontId="7" fillId="16" borderId="45" xfId="0" applyFont="1" applyFill="1" applyBorder="1" applyAlignment="1" applyProtection="1">
      <alignment horizontal="center" vertical="center" wrapText="1"/>
      <protection hidden="1"/>
    </xf>
    <xf numFmtId="0" fontId="31" fillId="0" borderId="63" xfId="0" applyFont="1" applyFill="1" applyBorder="1" applyAlignment="1">
      <alignment horizontal="center" vertical="center" wrapText="1"/>
    </xf>
    <xf numFmtId="0" fontId="31" fillId="0" borderId="68" xfId="0" applyFont="1" applyFill="1" applyBorder="1" applyAlignment="1">
      <alignment horizontal="center" vertical="center" wrapText="1"/>
    </xf>
    <xf numFmtId="0" fontId="89" fillId="0" borderId="0" xfId="0" applyFont="1" applyFill="1" applyBorder="1" applyAlignment="1" applyProtection="1">
      <alignment horizontal="center" vertical="center" wrapText="1"/>
      <protection hidden="1"/>
    </xf>
    <xf numFmtId="0" fontId="0" fillId="0" borderId="32"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90" fillId="0" borderId="0" xfId="0" applyFont="1" applyBorder="1" applyAlignment="1" applyProtection="1">
      <alignment horizontal="left" vertical="center" wrapText="1"/>
      <protection hidden="1"/>
    </xf>
    <xf numFmtId="0" fontId="91" fillId="0" borderId="74" xfId="0" applyFont="1" applyFill="1" applyBorder="1" applyAlignment="1">
      <alignment horizontal="center" vertical="center"/>
    </xf>
    <xf numFmtId="0" fontId="91" fillId="0" borderId="69" xfId="0" applyFont="1" applyFill="1" applyBorder="1" applyAlignment="1">
      <alignment horizontal="center" vertical="center"/>
    </xf>
    <xf numFmtId="0" fontId="31" fillId="0" borderId="66" xfId="0" applyFont="1" applyFill="1" applyBorder="1" applyAlignment="1">
      <alignment horizontal="center" vertical="center" wrapText="1"/>
    </xf>
    <xf numFmtId="0" fontId="0" fillId="0" borderId="29" xfId="0" applyBorder="1" applyAlignment="1" applyProtection="1">
      <alignment horizontal="left" vertical="center" wrapText="1"/>
      <protection locked="0"/>
    </xf>
    <xf numFmtId="0" fontId="0" fillId="0" borderId="72" xfId="0" applyBorder="1" applyAlignment="1" applyProtection="1">
      <alignment horizontal="left" vertical="center" wrapText="1"/>
      <protection locked="0"/>
    </xf>
    <xf numFmtId="0" fontId="31" fillId="0" borderId="75" xfId="0" applyFont="1" applyFill="1" applyBorder="1" applyAlignment="1">
      <alignment horizontal="center" vertical="center" wrapText="1"/>
    </xf>
    <xf numFmtId="0" fontId="31" fillId="0" borderId="70" xfId="0" applyFont="1" applyFill="1" applyBorder="1" applyAlignment="1">
      <alignment horizontal="center" vertical="center" wrapText="1"/>
    </xf>
    <xf numFmtId="0" fontId="31" fillId="0" borderId="67"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64"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56" fillId="13" borderId="0" xfId="8" applyFont="1" applyFill="1" applyBorder="1" applyAlignment="1">
      <alignment horizontal="center" vertical="center"/>
    </xf>
    <xf numFmtId="0" fontId="47" fillId="5" borderId="36" xfId="0" applyFont="1" applyFill="1" applyBorder="1" applyAlignment="1" applyProtection="1">
      <alignment horizontal="left" vertical="center" wrapText="1"/>
      <protection hidden="1"/>
    </xf>
    <xf numFmtId="0" fontId="47" fillId="5" borderId="37" xfId="0" applyFont="1" applyFill="1" applyBorder="1" applyAlignment="1" applyProtection="1">
      <alignment horizontal="left" vertical="center" wrapText="1"/>
      <protection hidden="1"/>
    </xf>
    <xf numFmtId="0" fontId="7" fillId="5" borderId="36" xfId="0" applyFont="1" applyFill="1" applyBorder="1" applyAlignment="1" applyProtection="1">
      <alignment horizontal="left" vertical="center" wrapText="1"/>
      <protection hidden="1"/>
    </xf>
    <xf numFmtId="0" fontId="7" fillId="5" borderId="37" xfId="0" applyFont="1" applyFill="1" applyBorder="1" applyAlignment="1" applyProtection="1">
      <alignment horizontal="left" vertical="center" wrapText="1"/>
      <protection hidden="1"/>
    </xf>
    <xf numFmtId="0" fontId="0" fillId="8" borderId="0" xfId="0" applyFill="1" applyAlignment="1" applyProtection="1">
      <alignment horizontal="center" vertical="center" wrapText="1"/>
      <protection hidden="1"/>
    </xf>
    <xf numFmtId="0" fontId="0" fillId="2" borderId="4" xfId="0" applyFill="1" applyBorder="1" applyAlignment="1" applyProtection="1">
      <alignment horizontal="center"/>
      <protection hidden="1"/>
    </xf>
    <xf numFmtId="0" fontId="0" fillId="2" borderId="21" xfId="0" applyFill="1" applyBorder="1" applyAlignment="1" applyProtection="1">
      <alignment horizontal="center"/>
      <protection hidden="1"/>
    </xf>
    <xf numFmtId="0" fontId="1" fillId="0" borderId="16" xfId="0" applyFont="1" applyBorder="1" applyAlignment="1" applyProtection="1">
      <alignment horizontal="left" vertical="center" wrapText="1"/>
      <protection hidden="1"/>
    </xf>
    <xf numFmtId="0" fontId="1" fillId="0" borderId="58" xfId="0" applyFont="1" applyBorder="1" applyAlignment="1" applyProtection="1">
      <alignment horizontal="left" vertical="center" wrapText="1"/>
      <protection hidden="1"/>
    </xf>
    <xf numFmtId="0" fontId="7" fillId="16" borderId="16" xfId="0" applyFont="1" applyFill="1" applyBorder="1" applyAlignment="1" applyProtection="1">
      <alignment horizontal="center" vertical="center" wrapText="1"/>
      <protection hidden="1"/>
    </xf>
    <xf numFmtId="0" fontId="7" fillId="16" borderId="17" xfId="0" applyFont="1" applyFill="1" applyBorder="1" applyAlignment="1" applyProtection="1">
      <alignment horizontal="center" vertical="center" wrapText="1"/>
      <protection hidden="1"/>
    </xf>
    <xf numFmtId="0" fontId="7" fillId="16" borderId="58" xfId="0" applyFont="1" applyFill="1" applyBorder="1" applyAlignment="1" applyProtection="1">
      <alignment horizontal="center" vertical="center" wrapText="1"/>
      <protection hidden="1"/>
    </xf>
    <xf numFmtId="0" fontId="0" fillId="0" borderId="20" xfId="0" applyBorder="1" applyAlignment="1" applyProtection="1">
      <alignment horizontal="left" vertical="center" wrapText="1"/>
      <protection locked="0"/>
    </xf>
    <xf numFmtId="0" fontId="7" fillId="16" borderId="60" xfId="0" applyFont="1" applyFill="1" applyBorder="1" applyAlignment="1" applyProtection="1">
      <alignment horizontal="center" vertical="center" wrapText="1"/>
      <protection hidden="1"/>
    </xf>
    <xf numFmtId="3" fontId="0" fillId="0" borderId="18" xfId="0" applyNumberFormat="1" applyBorder="1" applyAlignment="1" applyProtection="1">
      <alignment horizontal="center" vertical="center"/>
      <protection locked="0"/>
    </xf>
    <xf numFmtId="3" fontId="0" fillId="0" borderId="20" xfId="0" applyNumberFormat="1" applyBorder="1" applyAlignment="1" applyProtection="1">
      <alignment horizontal="center" vertical="center"/>
      <protection locked="0"/>
    </xf>
    <xf numFmtId="3" fontId="0" fillId="0" borderId="29" xfId="0" applyNumberFormat="1" applyBorder="1" applyAlignment="1" applyProtection="1">
      <alignment horizontal="center" vertical="center"/>
      <protection locked="0"/>
    </xf>
    <xf numFmtId="3" fontId="0" fillId="0" borderId="40" xfId="0" applyNumberFormat="1" applyBorder="1" applyAlignment="1" applyProtection="1">
      <alignment horizontal="center" vertical="center"/>
      <protection locked="0"/>
    </xf>
    <xf numFmtId="0" fontId="56" fillId="8" borderId="0" xfId="8" applyFont="1" applyFill="1" applyAlignment="1" applyProtection="1">
      <alignment horizontal="center" vertical="center" wrapText="1"/>
      <protection hidden="1"/>
    </xf>
    <xf numFmtId="0" fontId="0" fillId="0" borderId="40" xfId="0" applyBorder="1" applyAlignment="1" applyProtection="1">
      <alignment horizontal="left" vertical="center" wrapText="1"/>
      <protection locked="0"/>
    </xf>
    <xf numFmtId="0" fontId="7" fillId="5" borderId="66" xfId="0" applyFont="1" applyFill="1" applyBorder="1" applyAlignment="1" applyProtection="1">
      <alignment horizontal="left" vertical="center" wrapText="1"/>
      <protection hidden="1"/>
    </xf>
    <xf numFmtId="0" fontId="7" fillId="5" borderId="63" xfId="0" applyFont="1" applyFill="1" applyBorder="1" applyAlignment="1" applyProtection="1">
      <alignment horizontal="left" vertical="center" wrapText="1"/>
      <protection hidden="1"/>
    </xf>
    <xf numFmtId="0" fontId="44" fillId="0" borderId="61" xfId="0" applyNumberFormat="1" applyFont="1" applyBorder="1" applyAlignment="1" applyProtection="1">
      <alignment horizontal="left" vertical="center" wrapText="1"/>
      <protection locked="0"/>
    </xf>
    <xf numFmtId="0" fontId="44" fillId="0" borderId="37" xfId="0" applyNumberFormat="1" applyFont="1" applyBorder="1" applyAlignment="1" applyProtection="1">
      <alignment horizontal="left" vertical="center" wrapText="1"/>
      <protection locked="0"/>
    </xf>
    <xf numFmtId="0" fontId="44" fillId="0" borderId="38" xfId="0" applyNumberFormat="1" applyFont="1" applyBorder="1" applyAlignment="1" applyProtection="1">
      <alignment horizontal="left" vertical="center" wrapText="1"/>
      <protection locked="0"/>
    </xf>
    <xf numFmtId="0" fontId="47" fillId="5" borderId="32" xfId="0" applyFont="1" applyFill="1" applyBorder="1" applyAlignment="1" applyProtection="1">
      <alignment horizontal="center" vertical="center" wrapText="1"/>
      <protection hidden="1"/>
    </xf>
    <xf numFmtId="0" fontId="47" fillId="5" borderId="63" xfId="0" applyFont="1" applyFill="1" applyBorder="1" applyAlignment="1" applyProtection="1">
      <alignment horizontal="center" vertical="center" wrapText="1"/>
      <protection hidden="1"/>
    </xf>
    <xf numFmtId="0" fontId="47" fillId="5" borderId="68" xfId="0" applyFont="1" applyFill="1" applyBorder="1" applyAlignment="1" applyProtection="1">
      <alignment horizontal="center" vertical="center" wrapText="1"/>
      <protection hidden="1"/>
    </xf>
    <xf numFmtId="0" fontId="44" fillId="0" borderId="64" xfId="0" applyNumberFormat="1" applyFont="1" applyBorder="1" applyAlignment="1" applyProtection="1">
      <alignment horizontal="left" vertical="center" wrapText="1"/>
      <protection locked="0"/>
    </xf>
    <xf numFmtId="0" fontId="44" fillId="0" borderId="8" xfId="0" applyNumberFormat="1" applyFont="1" applyBorder="1" applyAlignment="1" applyProtection="1">
      <alignment horizontal="left" vertical="center" wrapText="1"/>
      <protection locked="0"/>
    </xf>
    <xf numFmtId="0" fontId="44" fillId="0" borderId="9" xfId="0" applyNumberFormat="1" applyFont="1" applyBorder="1" applyAlignment="1" applyProtection="1">
      <alignment horizontal="left" vertical="center" wrapText="1"/>
      <protection locked="0"/>
    </xf>
    <xf numFmtId="0" fontId="0" fillId="25" borderId="0" xfId="0" applyFill="1" applyAlignment="1" applyProtection="1">
      <alignment horizontal="center" vertical="center" wrapText="1"/>
      <protection hidden="1"/>
    </xf>
    <xf numFmtId="0" fontId="0" fillId="0" borderId="54" xfId="0" applyBorder="1" applyAlignment="1" applyProtection="1">
      <alignment horizontal="center" vertical="center" wrapText="1"/>
      <protection hidden="1"/>
    </xf>
    <xf numFmtId="0" fontId="0" fillId="0" borderId="51" xfId="0" applyBorder="1" applyAlignment="1" applyProtection="1">
      <alignment horizontal="center" vertical="center" wrapText="1"/>
      <protection hidden="1"/>
    </xf>
    <xf numFmtId="0" fontId="0" fillId="14" borderId="10" xfId="0" applyFill="1" applyBorder="1" applyAlignment="1" applyProtection="1">
      <alignment horizontal="center" vertical="center" wrapText="1"/>
      <protection hidden="1"/>
    </xf>
    <xf numFmtId="0" fontId="0" fillId="14" borderId="50" xfId="0" applyFill="1" applyBorder="1" applyAlignment="1" applyProtection="1">
      <alignment horizontal="center" vertical="center" wrapText="1"/>
      <protection hidden="1"/>
    </xf>
    <xf numFmtId="165" fontId="15" fillId="20" borderId="43" xfId="1" applyNumberFormat="1" applyFont="1" applyFill="1" applyBorder="1" applyAlignment="1" applyProtection="1">
      <alignment horizontal="left" vertical="center" wrapText="1"/>
      <protection hidden="1"/>
    </xf>
    <xf numFmtId="165" fontId="15" fillId="20" borderId="19" xfId="1" applyNumberFormat="1" applyFont="1" applyFill="1" applyBorder="1" applyAlignment="1" applyProtection="1">
      <alignment horizontal="left" vertical="center" wrapText="1"/>
      <protection hidden="1"/>
    </xf>
    <xf numFmtId="165" fontId="15" fillId="20" borderId="28" xfId="1" applyNumberFormat="1" applyFont="1" applyFill="1" applyBorder="1" applyAlignment="1" applyProtection="1">
      <alignment horizontal="left" vertical="center" wrapText="1"/>
      <protection hidden="1"/>
    </xf>
    <xf numFmtId="0" fontId="14" fillId="8" borderId="0" xfId="0" applyFont="1" applyFill="1" applyBorder="1" applyAlignment="1" applyProtection="1">
      <alignment horizontal="center" vertical="center"/>
      <protection hidden="1"/>
    </xf>
    <xf numFmtId="0" fontId="7" fillId="14" borderId="42" xfId="0" applyFont="1" applyFill="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7" fillId="0" borderId="72" xfId="0" applyFont="1" applyBorder="1" applyAlignment="1" applyProtection="1">
      <alignment horizontal="center" vertical="center" wrapText="1"/>
      <protection hidden="1"/>
    </xf>
    <xf numFmtId="0" fontId="0" fillId="0" borderId="28" xfId="0" applyBorder="1" applyAlignment="1" applyProtection="1">
      <alignment horizontal="left" vertical="center" wrapText="1"/>
      <protection locked="0"/>
    </xf>
    <xf numFmtId="0" fontId="0" fillId="0" borderId="73" xfId="0" applyBorder="1" applyAlignment="1" applyProtection="1">
      <alignment horizontal="left" vertical="center" wrapText="1"/>
      <protection locked="0"/>
    </xf>
    <xf numFmtId="0" fontId="47" fillId="5" borderId="68" xfId="0" applyFont="1" applyFill="1" applyBorder="1" applyAlignment="1" applyProtection="1">
      <alignment horizontal="left" vertical="center" wrapText="1"/>
      <protection hidden="1"/>
    </xf>
    <xf numFmtId="0" fontId="56" fillId="25" borderId="0" xfId="8" applyFont="1" applyFill="1" applyAlignment="1" applyProtection="1">
      <alignment horizontal="center" vertical="center" wrapText="1"/>
      <protection hidden="1"/>
    </xf>
    <xf numFmtId="0" fontId="6" fillId="0" borderId="26" xfId="0" applyFont="1" applyBorder="1" applyAlignment="1" applyProtection="1">
      <alignment horizontal="center" vertical="center"/>
      <protection hidden="1"/>
    </xf>
    <xf numFmtId="0" fontId="56" fillId="0" borderId="0" xfId="0" applyFont="1" applyFill="1" applyBorder="1" applyAlignment="1" applyProtection="1">
      <alignment horizontal="left" vertical="center" wrapText="1"/>
      <protection hidden="1"/>
    </xf>
    <xf numFmtId="0" fontId="7" fillId="0" borderId="27" xfId="0" applyFont="1" applyBorder="1" applyAlignment="1" applyProtection="1">
      <alignment horizontal="center" vertical="center" wrapText="1"/>
      <protection hidden="1"/>
    </xf>
    <xf numFmtId="0" fontId="89" fillId="35" borderId="10" xfId="0" applyFont="1" applyFill="1" applyBorder="1" applyAlignment="1" applyProtection="1">
      <alignment horizontal="center" vertical="center" wrapText="1"/>
      <protection hidden="1"/>
    </xf>
    <xf numFmtId="0" fontId="89" fillId="35" borderId="50"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left" vertical="center" wrapText="1"/>
    </xf>
    <xf numFmtId="0" fontId="37" fillId="2" borderId="0"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protection hidden="1"/>
    </xf>
    <xf numFmtId="0" fontId="16" fillId="2" borderId="0" xfId="0" quotePrefix="1" applyFont="1" applyFill="1" applyBorder="1" applyAlignment="1" applyProtection="1">
      <alignment horizontal="left" vertical="top" wrapText="1"/>
      <protection hidden="1"/>
    </xf>
    <xf numFmtId="0" fontId="14" fillId="16" borderId="3" xfId="0" applyFont="1" applyFill="1" applyBorder="1" applyAlignment="1" applyProtection="1">
      <alignment horizontal="center" vertical="center"/>
      <protection hidden="1"/>
    </xf>
    <xf numFmtId="0" fontId="6" fillId="13" borderId="18" xfId="0" applyFont="1" applyFill="1" applyBorder="1" applyAlignment="1" applyProtection="1">
      <alignment horizontal="center" vertical="center" wrapText="1"/>
      <protection hidden="1"/>
    </xf>
    <xf numFmtId="0" fontId="6" fillId="13" borderId="19" xfId="0" applyFont="1" applyFill="1" applyBorder="1" applyAlignment="1" applyProtection="1">
      <alignment horizontal="center" vertical="center" wrapText="1"/>
      <protection hidden="1"/>
    </xf>
    <xf numFmtId="0" fontId="6" fillId="13" borderId="20" xfId="0" applyFont="1" applyFill="1" applyBorder="1" applyAlignment="1" applyProtection="1">
      <alignment horizontal="center" vertical="center" wrapText="1"/>
      <protection hidden="1"/>
    </xf>
    <xf numFmtId="0" fontId="14" fillId="6" borderId="0" xfId="0" applyFont="1" applyFill="1" applyBorder="1" applyAlignment="1" applyProtection="1">
      <alignment horizontal="center" vertical="center" wrapText="1"/>
      <protection hidden="1"/>
    </xf>
    <xf numFmtId="0" fontId="14" fillId="6" borderId="0" xfId="0" applyFont="1" applyFill="1" applyBorder="1" applyAlignment="1" applyProtection="1">
      <alignment horizontal="center" vertical="center"/>
      <protection hidden="1"/>
    </xf>
    <xf numFmtId="0" fontId="14" fillId="3" borderId="0" xfId="0" applyFont="1" applyFill="1" applyBorder="1" applyAlignment="1" applyProtection="1">
      <alignment horizontal="center" vertical="center"/>
      <protection hidden="1"/>
    </xf>
    <xf numFmtId="165" fontId="0" fillId="12" borderId="34" xfId="0" applyNumberFormat="1" applyFill="1" applyBorder="1" applyAlignment="1" applyProtection="1">
      <alignment horizontal="center" vertical="center"/>
      <protection hidden="1"/>
    </xf>
    <xf numFmtId="165" fontId="0" fillId="12" borderId="35" xfId="0" applyNumberFormat="1" applyFill="1" applyBorder="1" applyAlignment="1" applyProtection="1">
      <alignment horizontal="center" vertical="center"/>
      <protection hidden="1"/>
    </xf>
    <xf numFmtId="165" fontId="0" fillId="12" borderId="71" xfId="0" applyNumberFormat="1" applyFill="1" applyBorder="1" applyAlignment="1" applyProtection="1">
      <alignment horizontal="center" vertical="center"/>
      <protection hidden="1"/>
    </xf>
    <xf numFmtId="0" fontId="33" fillId="0" borderId="1" xfId="0" applyFont="1" applyBorder="1" applyAlignment="1" applyProtection="1">
      <alignment horizontal="center" wrapText="1"/>
      <protection hidden="1"/>
    </xf>
    <xf numFmtId="0" fontId="0" fillId="2" borderId="16" xfId="0" applyFill="1" applyBorder="1" applyAlignment="1" applyProtection="1">
      <alignment horizontal="left" vertical="center"/>
      <protection hidden="1"/>
    </xf>
    <xf numFmtId="0" fontId="0" fillId="2" borderId="17" xfId="0" applyFill="1" applyBorder="1" applyAlignment="1" applyProtection="1">
      <alignment horizontal="left" vertical="center"/>
      <protection hidden="1"/>
    </xf>
    <xf numFmtId="0" fontId="0" fillId="2" borderId="27" xfId="0" applyFill="1" applyBorder="1" applyAlignment="1" applyProtection="1">
      <alignment horizontal="left" vertical="center"/>
      <protection hidden="1"/>
    </xf>
    <xf numFmtId="0" fontId="6" fillId="0" borderId="16" xfId="0" applyFont="1" applyFill="1" applyBorder="1" applyAlignment="1" applyProtection="1">
      <alignment horizontal="center" vertical="center" wrapText="1"/>
      <protection hidden="1"/>
    </xf>
    <xf numFmtId="0" fontId="6" fillId="0" borderId="27" xfId="0" applyFont="1" applyFill="1" applyBorder="1" applyAlignment="1" applyProtection="1">
      <alignment horizontal="center" vertical="center" wrapText="1"/>
      <protection hidden="1"/>
    </xf>
    <xf numFmtId="0" fontId="14" fillId="7" borderId="0" xfId="0" applyFont="1" applyFill="1" applyBorder="1" applyAlignment="1" applyProtection="1">
      <alignment horizontal="center" vertical="center" wrapText="1"/>
      <protection hidden="1"/>
    </xf>
    <xf numFmtId="0" fontId="6" fillId="2" borderId="16" xfId="0" applyFont="1" applyFill="1" applyBorder="1" applyAlignment="1" applyProtection="1">
      <alignment horizontal="left" vertical="center" wrapText="1"/>
      <protection hidden="1"/>
    </xf>
    <xf numFmtId="0" fontId="45" fillId="2" borderId="27" xfId="0" applyFont="1" applyFill="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6" borderId="16" xfId="0" applyFont="1" applyFill="1" applyBorder="1" applyAlignment="1" applyProtection="1">
      <alignment horizontal="right" vertical="center" wrapText="1"/>
      <protection hidden="1"/>
    </xf>
    <xf numFmtId="0" fontId="6" fillId="6" borderId="27" xfId="0" applyFont="1" applyFill="1" applyBorder="1" applyAlignment="1" applyProtection="1">
      <alignment horizontal="right" vertical="center" wrapText="1"/>
      <protection hidden="1"/>
    </xf>
    <xf numFmtId="0" fontId="0" fillId="0" borderId="8" xfId="0" applyBorder="1" applyAlignment="1" applyProtection="1">
      <alignment horizontal="center" vertical="center" wrapText="1"/>
      <protection hidden="1"/>
    </xf>
    <xf numFmtId="0" fontId="6" fillId="7" borderId="16" xfId="0" applyFont="1" applyFill="1" applyBorder="1" applyAlignment="1" applyProtection="1">
      <alignment horizontal="center" vertical="center" wrapText="1"/>
      <protection hidden="1"/>
    </xf>
    <xf numFmtId="0" fontId="6" fillId="7" borderId="27" xfId="0" applyFont="1" applyFill="1" applyBorder="1" applyAlignment="1" applyProtection="1">
      <alignment horizontal="center" vertical="center" wrapText="1"/>
      <protection hidden="1"/>
    </xf>
    <xf numFmtId="0" fontId="63" fillId="2" borderId="1"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96" fillId="2" borderId="1" xfId="0" applyFont="1" applyFill="1" applyBorder="1" applyAlignment="1" applyProtection="1">
      <alignment horizontal="center" vertical="center" wrapText="1"/>
    </xf>
    <xf numFmtId="0" fontId="96" fillId="2" borderId="0" xfId="0" applyFont="1" applyFill="1" applyBorder="1" applyAlignment="1" applyProtection="1">
      <alignment horizontal="center" vertical="center" wrapText="1"/>
    </xf>
    <xf numFmtId="164" fontId="6" fillId="2" borderId="16" xfId="0" applyNumberFormat="1" applyFont="1" applyFill="1" applyBorder="1" applyAlignment="1" applyProtection="1">
      <alignment horizontal="center" vertical="center" wrapText="1"/>
      <protection hidden="1"/>
    </xf>
    <xf numFmtId="164" fontId="6" fillId="2" borderId="27" xfId="0" applyNumberFormat="1" applyFont="1" applyFill="1" applyBorder="1" applyAlignment="1" applyProtection="1">
      <alignment horizontal="center" vertical="center" wrapText="1"/>
      <protection hidden="1"/>
    </xf>
    <xf numFmtId="0" fontId="87" fillId="2" borderId="0" xfId="0" applyFont="1" applyFill="1" applyBorder="1" applyAlignment="1" applyProtection="1">
      <alignment horizontal="left" vertical="center" wrapText="1"/>
      <protection hidden="1"/>
    </xf>
    <xf numFmtId="0" fontId="87" fillId="2" borderId="0" xfId="0" quotePrefix="1" applyFont="1" applyFill="1" applyBorder="1" applyAlignment="1" applyProtection="1">
      <alignment horizontal="left" vertical="top" wrapText="1"/>
      <protection hidden="1"/>
    </xf>
    <xf numFmtId="0" fontId="6" fillId="16" borderId="16" xfId="0" applyFont="1" applyFill="1" applyBorder="1" applyAlignment="1" applyProtection="1">
      <alignment horizontal="center" vertical="center" wrapText="1"/>
      <protection hidden="1"/>
    </xf>
    <xf numFmtId="0" fontId="6" fillId="16" borderId="17" xfId="0" applyFont="1" applyFill="1" applyBorder="1" applyAlignment="1" applyProtection="1">
      <alignment horizontal="center" vertical="center" wrapText="1"/>
      <protection hidden="1"/>
    </xf>
    <xf numFmtId="0" fontId="6" fillId="16" borderId="27" xfId="0" applyFont="1" applyFill="1" applyBorder="1" applyAlignment="1" applyProtection="1">
      <alignment horizontal="center" vertical="center" wrapText="1"/>
      <protection hidden="1"/>
    </xf>
    <xf numFmtId="0" fontId="6" fillId="0" borderId="66" xfId="0" applyFont="1" applyFill="1" applyBorder="1" applyAlignment="1" applyProtection="1">
      <alignment horizontal="left" vertical="center" wrapText="1"/>
      <protection hidden="1"/>
    </xf>
    <xf numFmtId="0" fontId="6" fillId="0" borderId="68" xfId="0" applyFont="1" applyFill="1" applyBorder="1" applyAlignment="1" applyProtection="1">
      <alignment horizontal="left" vertical="center" wrapText="1"/>
      <protection hidden="1"/>
    </xf>
    <xf numFmtId="0" fontId="6" fillId="0" borderId="43" xfId="0" applyFont="1" applyFill="1" applyBorder="1" applyAlignment="1" applyProtection="1">
      <alignment horizontal="left" vertical="center" wrapText="1"/>
      <protection hidden="1"/>
    </xf>
    <xf numFmtId="0" fontId="6" fillId="0" borderId="28" xfId="0" applyFont="1" applyFill="1" applyBorder="1" applyAlignment="1" applyProtection="1">
      <alignment horizontal="left" vertical="center" wrapText="1"/>
      <protection hidden="1"/>
    </xf>
    <xf numFmtId="0" fontId="6" fillId="16" borderId="16" xfId="0" applyFont="1" applyFill="1" applyBorder="1" applyAlignment="1" applyProtection="1">
      <alignment horizontal="left" vertical="center" wrapText="1"/>
      <protection hidden="1"/>
    </xf>
    <xf numFmtId="0" fontId="6" fillId="16" borderId="27" xfId="0" applyFont="1" applyFill="1" applyBorder="1" applyAlignment="1" applyProtection="1">
      <alignment horizontal="left" vertical="center" wrapText="1"/>
      <protection hidden="1"/>
    </xf>
    <xf numFmtId="0" fontId="108" fillId="12" borderId="16" xfId="10" applyFont="1" applyFill="1" applyBorder="1" applyAlignment="1" applyProtection="1">
      <alignment horizontal="left" vertical="center" wrapText="1"/>
      <protection hidden="1"/>
    </xf>
    <xf numFmtId="0" fontId="108" fillId="12" borderId="17" xfId="10" applyFont="1" applyFill="1" applyBorder="1" applyAlignment="1" applyProtection="1">
      <alignment horizontal="left" vertical="center" wrapText="1"/>
      <protection hidden="1"/>
    </xf>
    <xf numFmtId="0" fontId="108" fillId="12" borderId="27" xfId="10" applyFont="1" applyFill="1" applyBorder="1" applyAlignment="1" applyProtection="1">
      <alignment horizontal="left" vertical="center" wrapText="1"/>
      <protection hidden="1"/>
    </xf>
    <xf numFmtId="0" fontId="110" fillId="38" borderId="51" xfId="10" applyFont="1" applyFill="1" applyBorder="1" applyAlignment="1" applyProtection="1">
      <alignment horizontal="center" vertical="center"/>
      <protection hidden="1"/>
    </xf>
    <xf numFmtId="0" fontId="110" fillId="38" borderId="59" xfId="10" applyFont="1" applyFill="1" applyBorder="1" applyAlignment="1" applyProtection="1">
      <alignment horizontal="center" vertical="center"/>
      <protection hidden="1"/>
    </xf>
    <xf numFmtId="0" fontId="110" fillId="38" borderId="24" xfId="10" applyFont="1" applyFill="1" applyBorder="1" applyAlignment="1" applyProtection="1">
      <alignment horizontal="center" vertical="center"/>
      <protection hidden="1"/>
    </xf>
    <xf numFmtId="0" fontId="111" fillId="0" borderId="67" xfId="10" applyFont="1" applyFill="1" applyBorder="1" applyAlignment="1" applyProtection="1">
      <alignment horizontal="left" vertical="center" wrapText="1"/>
      <protection hidden="1"/>
    </xf>
    <xf numFmtId="0" fontId="111" fillId="0" borderId="5" xfId="10" applyFont="1" applyFill="1" applyBorder="1" applyAlignment="1" applyProtection="1">
      <alignment horizontal="left" vertical="center" wrapText="1"/>
      <protection hidden="1"/>
    </xf>
    <xf numFmtId="0" fontId="111" fillId="0" borderId="18" xfId="10" applyFont="1" applyFill="1" applyBorder="1" applyAlignment="1" applyProtection="1">
      <alignment horizontal="left" vertical="center" wrapText="1"/>
      <protection hidden="1"/>
    </xf>
    <xf numFmtId="0" fontId="111" fillId="0" borderId="19" xfId="10" applyFont="1" applyFill="1" applyBorder="1" applyAlignment="1" applyProtection="1">
      <alignment horizontal="left" vertical="center" wrapText="1"/>
      <protection hidden="1"/>
    </xf>
    <xf numFmtId="0" fontId="111" fillId="0" borderId="28" xfId="10" applyFont="1" applyFill="1" applyBorder="1" applyAlignment="1" applyProtection="1">
      <alignment horizontal="left" vertical="center" wrapText="1"/>
      <protection hidden="1"/>
    </xf>
    <xf numFmtId="0" fontId="111" fillId="0" borderId="29" xfId="10" applyFont="1" applyFill="1" applyBorder="1" applyAlignment="1" applyProtection="1">
      <alignment horizontal="left" vertical="center" wrapText="1"/>
      <protection hidden="1"/>
    </xf>
    <xf numFmtId="0" fontId="111" fillId="0" borderId="72" xfId="10" applyFont="1" applyFill="1" applyBorder="1" applyAlignment="1" applyProtection="1">
      <alignment horizontal="left" vertical="center" wrapText="1"/>
      <protection hidden="1"/>
    </xf>
    <xf numFmtId="0" fontId="110" fillId="38" borderId="23" xfId="10" applyFont="1" applyFill="1" applyBorder="1" applyAlignment="1" applyProtection="1">
      <alignment horizontal="center" vertical="center"/>
      <protection hidden="1"/>
    </xf>
    <xf numFmtId="0" fontId="111" fillId="0" borderId="32" xfId="10" applyFont="1" applyFill="1" applyBorder="1" applyAlignment="1" applyProtection="1">
      <alignment horizontal="left" vertical="center" wrapText="1"/>
      <protection hidden="1"/>
    </xf>
    <xf numFmtId="0" fontId="112" fillId="0" borderId="63" xfId="10" applyFont="1" applyFill="1" applyBorder="1" applyAlignment="1" applyProtection="1">
      <alignment horizontal="left" vertical="center" wrapText="1"/>
      <protection hidden="1"/>
    </xf>
    <xf numFmtId="0" fontId="112" fillId="0" borderId="68" xfId="10" applyFont="1" applyFill="1" applyBorder="1" applyAlignment="1" applyProtection="1">
      <alignment horizontal="left" vertical="center" wrapText="1"/>
      <protection hidden="1"/>
    </xf>
    <xf numFmtId="0" fontId="111" fillId="0" borderId="61" xfId="10" applyFont="1" applyFill="1" applyBorder="1" applyAlignment="1" applyProtection="1">
      <alignment horizontal="left" vertical="center" wrapText="1"/>
      <protection hidden="1"/>
    </xf>
    <xf numFmtId="0" fontId="112" fillId="0" borderId="37" xfId="10" applyFont="1" applyFill="1" applyBorder="1" applyAlignment="1" applyProtection="1">
      <alignment horizontal="left" vertical="center" wrapText="1"/>
      <protection hidden="1"/>
    </xf>
    <xf numFmtId="0" fontId="110" fillId="38" borderId="54" xfId="10" applyFont="1" applyFill="1" applyBorder="1" applyAlignment="1" applyProtection="1">
      <alignment horizontal="center" vertical="center"/>
      <protection hidden="1"/>
    </xf>
    <xf numFmtId="0" fontId="112" fillId="0" borderId="5" xfId="10" applyFont="1" applyFill="1" applyBorder="1" applyAlignment="1" applyProtection="1">
      <alignment horizontal="left" vertical="center" wrapText="1"/>
      <protection hidden="1"/>
    </xf>
    <xf numFmtId="0" fontId="112" fillId="0" borderId="19" xfId="10" applyFont="1" applyFill="1" applyBorder="1" applyAlignment="1" applyProtection="1">
      <alignment horizontal="left" vertical="center" wrapText="1"/>
      <protection hidden="1"/>
    </xf>
    <xf numFmtId="0" fontId="109" fillId="0" borderId="32" xfId="10" applyFont="1" applyFill="1" applyBorder="1" applyAlignment="1" applyProtection="1">
      <alignment horizontal="left" vertical="center" wrapText="1"/>
      <protection hidden="1"/>
    </xf>
    <xf numFmtId="0" fontId="108" fillId="0" borderId="63" xfId="10" applyFont="1" applyFill="1" applyBorder="1" applyAlignment="1" applyProtection="1">
      <alignment horizontal="left" vertical="center" wrapText="1"/>
      <protection hidden="1"/>
    </xf>
    <xf numFmtId="0" fontId="109" fillId="0" borderId="18" xfId="10" applyFont="1" applyFill="1" applyBorder="1" applyAlignment="1" applyProtection="1">
      <alignment horizontal="left" vertical="center" wrapText="1"/>
      <protection hidden="1"/>
    </xf>
    <xf numFmtId="0" fontId="108" fillId="0" borderId="19" xfId="10" applyFont="1" applyFill="1" applyBorder="1" applyAlignment="1" applyProtection="1">
      <alignment horizontal="left" vertical="center" wrapText="1"/>
      <protection hidden="1"/>
    </xf>
    <xf numFmtId="0" fontId="109" fillId="0" borderId="29" xfId="10" applyFont="1" applyFill="1" applyBorder="1" applyAlignment="1" applyProtection="1">
      <alignment horizontal="left" vertical="center" wrapText="1"/>
      <protection hidden="1"/>
    </xf>
    <xf numFmtId="0" fontId="108" fillId="0" borderId="72" xfId="10" applyFont="1" applyFill="1" applyBorder="1" applyAlignment="1" applyProtection="1">
      <alignment horizontal="left" vertical="center" wrapText="1"/>
      <protection hidden="1"/>
    </xf>
    <xf numFmtId="0" fontId="0" fillId="15" borderId="16" xfId="0" applyFill="1" applyBorder="1" applyAlignment="1" applyProtection="1">
      <alignment horizontal="center" vertical="center" wrapText="1"/>
      <protection hidden="1"/>
    </xf>
    <xf numFmtId="0" fontId="0" fillId="15" borderId="27" xfId="0" applyFill="1" applyBorder="1" applyAlignment="1" applyProtection="1">
      <alignment horizontal="center" vertical="center" wrapText="1"/>
      <protection hidden="1"/>
    </xf>
    <xf numFmtId="0" fontId="41" fillId="37" borderId="16" xfId="0" applyFont="1" applyFill="1" applyBorder="1" applyAlignment="1" applyProtection="1">
      <alignment horizontal="center" vertical="center"/>
      <protection hidden="1"/>
    </xf>
    <xf numFmtId="0" fontId="41" fillId="37" borderId="27" xfId="0" applyFont="1" applyFill="1" applyBorder="1" applyAlignment="1" applyProtection="1">
      <alignment horizontal="center" vertical="center"/>
      <protection hidden="1"/>
    </xf>
    <xf numFmtId="0" fontId="110" fillId="38" borderId="7" xfId="10" applyFont="1" applyFill="1" applyBorder="1" applyAlignment="1" applyProtection="1">
      <alignment horizontal="center" vertical="center" wrapText="1"/>
      <protection hidden="1"/>
    </xf>
    <xf numFmtId="0" fontId="110" fillId="38" borderId="23" xfId="10" applyFont="1" applyFill="1" applyBorder="1" applyAlignment="1" applyProtection="1">
      <alignment horizontal="center" vertical="center" wrapText="1"/>
      <protection hidden="1"/>
    </xf>
    <xf numFmtId="0" fontId="110" fillId="38" borderId="24" xfId="10" applyFont="1" applyFill="1" applyBorder="1" applyAlignment="1" applyProtection="1">
      <alignment horizontal="center" vertical="center" wrapText="1"/>
      <protection hidden="1"/>
    </xf>
    <xf numFmtId="0" fontId="6" fillId="0" borderId="16" xfId="0" applyFont="1" applyBorder="1" applyAlignment="1" applyProtection="1">
      <alignment horizontal="center"/>
      <protection hidden="1"/>
    </xf>
    <xf numFmtId="0" fontId="6" fillId="0" borderId="27" xfId="0" applyFont="1" applyBorder="1" applyAlignment="1" applyProtection="1">
      <alignment horizontal="center"/>
      <protection hidden="1"/>
    </xf>
    <xf numFmtId="0" fontId="0" fillId="18" borderId="16" xfId="0" applyFill="1" applyBorder="1" applyAlignment="1" applyProtection="1">
      <alignment horizontal="center"/>
      <protection hidden="1"/>
    </xf>
    <xf numFmtId="0" fontId="0" fillId="18" borderId="17" xfId="0" applyFill="1" applyBorder="1" applyAlignment="1" applyProtection="1">
      <alignment horizontal="center"/>
      <protection hidden="1"/>
    </xf>
    <xf numFmtId="0" fontId="0" fillId="18" borderId="27" xfId="0" applyFill="1" applyBorder="1" applyAlignment="1" applyProtection="1">
      <alignment horizontal="center"/>
      <protection hidden="1"/>
    </xf>
    <xf numFmtId="165" fontId="6" fillId="0" borderId="3" xfId="10" applyNumberFormat="1" applyFont="1" applyFill="1" applyBorder="1" applyAlignment="1" applyProtection="1">
      <alignment horizontal="center" vertical="center" wrapText="1"/>
      <protection hidden="1"/>
    </xf>
    <xf numFmtId="0" fontId="6" fillId="0" borderId="16" xfId="0" applyFont="1" applyFill="1" applyBorder="1" applyAlignment="1" applyProtection="1">
      <alignment horizontal="center"/>
      <protection hidden="1"/>
    </xf>
    <xf numFmtId="0" fontId="6" fillId="0" borderId="17" xfId="0" applyFont="1" applyFill="1" applyBorder="1" applyAlignment="1" applyProtection="1">
      <alignment horizontal="center"/>
      <protection hidden="1"/>
    </xf>
    <xf numFmtId="0" fontId="6" fillId="0" borderId="27" xfId="0" applyFont="1" applyFill="1" applyBorder="1" applyAlignment="1" applyProtection="1">
      <alignment horizontal="center"/>
      <protection hidden="1"/>
    </xf>
    <xf numFmtId="0" fontId="0" fillId="0" borderId="66" xfId="0" applyBorder="1" applyAlignment="1" applyProtection="1">
      <alignment horizontal="center" vertical="center" wrapText="1"/>
      <protection hidden="1"/>
    </xf>
    <xf numFmtId="0" fontId="0" fillId="0" borderId="63" xfId="0" applyBorder="1" applyAlignment="1" applyProtection="1">
      <alignment horizontal="center" vertical="center" wrapText="1"/>
      <protection hidden="1"/>
    </xf>
    <xf numFmtId="0" fontId="0" fillId="0" borderId="68" xfId="0" applyBorder="1" applyAlignment="1" applyProtection="1">
      <alignment horizontal="center" vertical="center" wrapText="1"/>
      <protection hidden="1"/>
    </xf>
    <xf numFmtId="166" fontId="6" fillId="33" borderId="78" xfId="0" applyNumberFormat="1" applyFont="1" applyFill="1" applyBorder="1" applyAlignment="1" applyProtection="1">
      <alignment horizontal="center" vertical="center"/>
      <protection locked="0"/>
    </xf>
    <xf numFmtId="166" fontId="6" fillId="33" borderId="72" xfId="0" applyNumberFormat="1" applyFont="1" applyFill="1" applyBorder="1" applyAlignment="1" applyProtection="1">
      <alignment horizontal="center" vertical="center"/>
      <protection locked="0"/>
    </xf>
    <xf numFmtId="166" fontId="6" fillId="33" borderId="73" xfId="0" applyNumberFormat="1" applyFont="1" applyFill="1" applyBorder="1" applyAlignment="1" applyProtection="1">
      <alignment horizontal="center" vertical="center"/>
      <protection locked="0"/>
    </xf>
    <xf numFmtId="0" fontId="56" fillId="0" borderId="32" xfId="0" applyFont="1" applyBorder="1" applyAlignment="1" applyProtection="1">
      <alignment horizontal="center" vertical="center" wrapText="1"/>
      <protection hidden="1"/>
    </xf>
    <xf numFmtId="0" fontId="56" fillId="0" borderId="68" xfId="0" applyFont="1" applyBorder="1" applyAlignment="1" applyProtection="1">
      <alignment horizontal="center" vertical="center" wrapText="1"/>
      <protection hidden="1"/>
    </xf>
    <xf numFmtId="1" fontId="31" fillId="16" borderId="29" xfId="0" applyNumberFormat="1" applyFont="1" applyFill="1" applyBorder="1" applyAlignment="1" applyProtection="1">
      <alignment horizontal="center"/>
      <protection hidden="1"/>
    </xf>
    <xf numFmtId="1" fontId="31" fillId="16" borderId="73" xfId="0" applyNumberFormat="1" applyFont="1" applyFill="1" applyBorder="1" applyAlignment="1" applyProtection="1">
      <alignment horizontal="center"/>
      <protection hidden="1"/>
    </xf>
    <xf numFmtId="0" fontId="55" fillId="14" borderId="43" xfId="0" applyFont="1" applyFill="1" applyBorder="1" applyAlignment="1" applyProtection="1">
      <alignment horizontal="center" vertical="center" wrapText="1"/>
      <protection hidden="1"/>
    </xf>
    <xf numFmtId="0" fontId="55" fillId="14" borderId="20" xfId="0" applyFont="1" applyFill="1" applyBorder="1" applyAlignment="1" applyProtection="1">
      <alignment horizontal="center" vertical="center" wrapText="1"/>
      <protection hidden="1"/>
    </xf>
    <xf numFmtId="0" fontId="55" fillId="14" borderId="78" xfId="0" applyFont="1" applyFill="1" applyBorder="1" applyAlignment="1" applyProtection="1">
      <alignment horizontal="center" vertical="center" wrapText="1"/>
      <protection hidden="1"/>
    </xf>
    <xf numFmtId="0" fontId="55" fillId="14" borderId="40" xfId="0" applyFont="1" applyFill="1" applyBorder="1" applyAlignment="1" applyProtection="1">
      <alignment horizontal="center" vertical="center" wrapText="1"/>
      <protection hidden="1"/>
    </xf>
    <xf numFmtId="0" fontId="53" fillId="12" borderId="85" xfId="0" applyFont="1" applyFill="1" applyBorder="1" applyAlignment="1" applyProtection="1">
      <alignment horizontal="center" vertical="center" wrapText="1"/>
    </xf>
    <xf numFmtId="0" fontId="53" fillId="12" borderId="5" xfId="0" applyFont="1" applyFill="1" applyBorder="1" applyAlignment="1" applyProtection="1">
      <alignment horizontal="center" vertical="center" wrapText="1"/>
    </xf>
    <xf numFmtId="0" fontId="53" fillId="12" borderId="21" xfId="0" applyFont="1" applyFill="1" applyBorder="1" applyAlignment="1" applyProtection="1">
      <alignment horizontal="center" vertical="center" wrapText="1"/>
    </xf>
    <xf numFmtId="4" fontId="49" fillId="0" borderId="86" xfId="0" applyNumberFormat="1" applyFont="1" applyFill="1" applyBorder="1" applyAlignment="1" applyProtection="1">
      <alignment horizontal="center" vertical="center"/>
      <protection locked="0"/>
    </xf>
    <xf numFmtId="4" fontId="49" fillId="0" borderId="87" xfId="0" applyNumberFormat="1" applyFont="1" applyFill="1" applyBorder="1" applyAlignment="1" applyProtection="1">
      <alignment horizontal="center" vertical="center"/>
      <protection locked="0"/>
    </xf>
    <xf numFmtId="4" fontId="49" fillId="0" borderId="90" xfId="0" applyNumberFormat="1" applyFont="1" applyFill="1" applyBorder="1" applyAlignment="1" applyProtection="1">
      <alignment horizontal="center" vertical="center"/>
      <protection locked="0"/>
    </xf>
    <xf numFmtId="4" fontId="49" fillId="0" borderId="88" xfId="0" applyNumberFormat="1" applyFont="1" applyFill="1" applyBorder="1" applyAlignment="1" applyProtection="1">
      <alignment horizontal="center" vertical="center"/>
      <protection locked="0"/>
    </xf>
    <xf numFmtId="4" fontId="49" fillId="0" borderId="89" xfId="0" applyNumberFormat="1" applyFont="1" applyFill="1" applyBorder="1" applyAlignment="1" applyProtection="1">
      <alignment horizontal="center" vertical="center"/>
      <protection locked="0"/>
    </xf>
    <xf numFmtId="4" fontId="49" fillId="0" borderId="91" xfId="0" applyNumberFormat="1" applyFont="1" applyFill="1" applyBorder="1" applyAlignment="1" applyProtection="1">
      <alignment horizontal="center" vertical="center"/>
      <protection locked="0"/>
    </xf>
    <xf numFmtId="0" fontId="55" fillId="14" borderId="66" xfId="0" applyFont="1" applyFill="1" applyBorder="1" applyAlignment="1" applyProtection="1">
      <alignment horizontal="center" vertical="center" wrapText="1"/>
      <protection hidden="1"/>
    </xf>
    <xf numFmtId="0" fontId="55" fillId="14" borderId="83" xfId="0" applyFont="1" applyFill="1" applyBorder="1" applyAlignment="1" applyProtection="1">
      <alignment horizontal="center" vertical="center" wrapText="1"/>
      <protection hidden="1"/>
    </xf>
    <xf numFmtId="0" fontId="49" fillId="16" borderId="18" xfId="0" applyFont="1" applyFill="1" applyBorder="1" applyAlignment="1" applyProtection="1">
      <alignment horizontal="center" vertical="center" wrapText="1"/>
      <protection hidden="1"/>
    </xf>
    <xf numFmtId="0" fontId="49" fillId="16" borderId="20" xfId="0" applyFont="1" applyFill="1" applyBorder="1" applyAlignment="1" applyProtection="1">
      <alignment horizontal="center" vertical="center" wrapText="1"/>
      <protection hidden="1"/>
    </xf>
    <xf numFmtId="0" fontId="53" fillId="16" borderId="18" xfId="0" applyFont="1" applyFill="1" applyBorder="1" applyAlignment="1" applyProtection="1">
      <alignment horizontal="center" vertical="center"/>
      <protection hidden="1"/>
    </xf>
    <xf numFmtId="0" fontId="53" fillId="16" borderId="20" xfId="0" applyFont="1" applyFill="1" applyBorder="1" applyAlignment="1" applyProtection="1">
      <alignment horizontal="center" vertical="center"/>
      <protection hidden="1"/>
    </xf>
    <xf numFmtId="0" fontId="49" fillId="14" borderId="0" xfId="0" applyFont="1" applyFill="1" applyAlignment="1" applyProtection="1">
      <alignment horizontal="center" vertical="top"/>
      <protection locked="0"/>
    </xf>
    <xf numFmtId="0" fontId="49" fillId="16" borderId="3" xfId="0" applyFont="1" applyFill="1" applyBorder="1" applyAlignment="1" applyProtection="1">
      <alignment horizontal="center" vertical="center"/>
      <protection hidden="1"/>
    </xf>
    <xf numFmtId="0" fontId="95" fillId="34" borderId="0" xfId="0" applyFont="1" applyFill="1" applyAlignment="1" applyProtection="1">
      <alignment horizontal="center" vertical="center"/>
      <protection hidden="1"/>
    </xf>
    <xf numFmtId="0" fontId="44" fillId="0" borderId="0" xfId="0" applyFont="1" applyBorder="1" applyAlignment="1">
      <alignment horizontal="left" vertical="center" wrapText="1"/>
    </xf>
    <xf numFmtId="0" fontId="81" fillId="25" borderId="7" xfId="8" applyFont="1" applyFill="1" applyBorder="1" applyAlignment="1" applyProtection="1">
      <alignment horizontal="center" vertical="center" wrapText="1"/>
      <protection hidden="1"/>
    </xf>
    <xf numFmtId="0" fontId="81" fillId="25" borderId="23" xfId="8" applyFont="1" applyFill="1" applyBorder="1" applyAlignment="1" applyProtection="1">
      <alignment horizontal="center" vertical="center" wrapText="1"/>
      <protection hidden="1"/>
    </xf>
    <xf numFmtId="0" fontId="81" fillId="25" borderId="24" xfId="8" applyFont="1" applyFill="1" applyBorder="1" applyAlignment="1" applyProtection="1">
      <alignment horizontal="center" vertical="center" wrapText="1"/>
      <protection hidden="1"/>
    </xf>
    <xf numFmtId="0" fontId="81" fillId="13" borderId="7" xfId="8" applyFont="1" applyFill="1" applyBorder="1" applyAlignment="1" applyProtection="1">
      <alignment horizontal="center" vertical="center" wrapText="1"/>
      <protection hidden="1"/>
    </xf>
    <xf numFmtId="0" fontId="81" fillId="13" borderId="23" xfId="8" applyFont="1" applyFill="1" applyBorder="1" applyAlignment="1" applyProtection="1">
      <alignment horizontal="center" vertical="center" wrapText="1"/>
      <protection hidden="1"/>
    </xf>
    <xf numFmtId="0" fontId="81" fillId="13" borderId="24" xfId="8" applyFont="1" applyFill="1" applyBorder="1" applyAlignment="1" applyProtection="1">
      <alignment horizontal="center" vertical="center" wrapText="1"/>
      <protection hidden="1"/>
    </xf>
    <xf numFmtId="0" fontId="81" fillId="28" borderId="7" xfId="8" applyFont="1" applyFill="1" applyBorder="1" applyAlignment="1" applyProtection="1">
      <alignment horizontal="center" vertical="center" wrapText="1"/>
      <protection hidden="1"/>
    </xf>
    <xf numFmtId="0" fontId="81" fillId="28" borderId="23" xfId="8" applyFont="1" applyFill="1" applyBorder="1" applyAlignment="1" applyProtection="1">
      <alignment horizontal="center" vertical="center" wrapText="1"/>
      <protection hidden="1"/>
    </xf>
    <xf numFmtId="0" fontId="81" fillId="28" borderId="24" xfId="8" applyFont="1" applyFill="1" applyBorder="1" applyAlignment="1" applyProtection="1">
      <alignment horizontal="center" vertical="center" wrapText="1"/>
      <protection hidden="1"/>
    </xf>
    <xf numFmtId="0" fontId="82" fillId="0" borderId="0" xfId="8" applyFont="1" applyBorder="1" applyAlignment="1" applyProtection="1">
      <alignment horizontal="left" vertical="center" wrapText="1"/>
      <protection hidden="1"/>
    </xf>
    <xf numFmtId="0" fontId="47" fillId="0" borderId="0" xfId="0" applyFont="1" applyBorder="1" applyAlignment="1" applyProtection="1">
      <alignment horizontal="center"/>
      <protection hidden="1"/>
    </xf>
    <xf numFmtId="0" fontId="47" fillId="0" borderId="4" xfId="0" applyFont="1" applyBorder="1" applyAlignment="1" applyProtection="1">
      <alignment horizontal="center" vertical="center" wrapText="1"/>
      <protection hidden="1"/>
    </xf>
    <xf numFmtId="0" fontId="47" fillId="0" borderId="2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0" fontId="47" fillId="0" borderId="15" xfId="0" applyFont="1" applyBorder="1" applyAlignment="1" applyProtection="1">
      <alignment horizontal="center" vertical="center" wrapText="1"/>
      <protection hidden="1"/>
    </xf>
    <xf numFmtId="0" fontId="47" fillId="0" borderId="5" xfId="0" applyFont="1" applyBorder="1" applyAlignment="1" applyProtection="1">
      <alignment horizontal="center" vertical="center" wrapText="1"/>
      <protection hidden="1"/>
    </xf>
    <xf numFmtId="0" fontId="47" fillId="0" borderId="0" xfId="0" applyFont="1" applyBorder="1" applyAlignment="1" applyProtection="1">
      <alignment horizontal="center" vertical="center" wrapText="1"/>
      <protection hidden="1"/>
    </xf>
    <xf numFmtId="0" fontId="47" fillId="0" borderId="4" xfId="0" applyFont="1" applyBorder="1" applyAlignment="1" applyProtection="1">
      <alignment horizontal="center"/>
      <protection hidden="1"/>
    </xf>
    <xf numFmtId="0" fontId="47" fillId="0" borderId="5" xfId="0" applyFont="1" applyBorder="1" applyAlignment="1" applyProtection="1">
      <alignment horizontal="center"/>
      <protection hidden="1"/>
    </xf>
    <xf numFmtId="0" fontId="47" fillId="0" borderId="21" xfId="0" applyFont="1" applyBorder="1" applyAlignment="1" applyProtection="1">
      <alignment horizontal="center"/>
      <protection hidden="1"/>
    </xf>
    <xf numFmtId="0" fontId="6" fillId="17" borderId="4" xfId="0" applyFont="1" applyFill="1" applyBorder="1" applyAlignment="1" applyProtection="1">
      <alignment horizontal="center" vertical="center"/>
      <protection hidden="1"/>
    </xf>
    <xf numFmtId="0" fontId="6" fillId="17" borderId="5" xfId="0" applyFont="1" applyFill="1" applyBorder="1" applyAlignment="1" applyProtection="1">
      <alignment horizontal="center" vertical="center"/>
      <protection hidden="1"/>
    </xf>
    <xf numFmtId="0" fontId="7" fillId="0" borderId="5" xfId="0" applyFont="1" applyBorder="1" applyAlignment="1" applyProtection="1">
      <alignment horizontal="center"/>
      <protection hidden="1"/>
    </xf>
    <xf numFmtId="0" fontId="7" fillId="0" borderId="21"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119" fillId="39" borderId="46" xfId="0" applyFont="1" applyFill="1" applyBorder="1" applyAlignment="1">
      <alignment horizontal="left" vertical="center"/>
    </xf>
    <xf numFmtId="0" fontId="47" fillId="39" borderId="3" xfId="0" applyFont="1" applyFill="1" applyBorder="1" applyAlignment="1">
      <alignment horizontal="center" vertical="center" wrapText="1"/>
    </xf>
    <xf numFmtId="0" fontId="47" fillId="39" borderId="10" xfId="0" applyFont="1" applyFill="1" applyBorder="1" applyAlignment="1">
      <alignment horizontal="center" vertical="center" wrapText="1"/>
    </xf>
    <xf numFmtId="0" fontId="47" fillId="39" borderId="50" xfId="0" applyFont="1" applyFill="1" applyBorder="1" applyAlignment="1">
      <alignment horizontal="center" vertical="center" wrapText="1"/>
    </xf>
    <xf numFmtId="0" fontId="47" fillId="39" borderId="18" xfId="0" applyFont="1" applyFill="1" applyBorder="1" applyAlignment="1">
      <alignment horizontal="center" vertical="center" wrapText="1"/>
    </xf>
    <xf numFmtId="0" fontId="47" fillId="39" borderId="19" xfId="0" applyFont="1" applyFill="1" applyBorder="1" applyAlignment="1">
      <alignment horizontal="center" vertical="center" wrapText="1"/>
    </xf>
    <xf numFmtId="0" fontId="47" fillId="39" borderId="20" xfId="0" applyFont="1" applyFill="1" applyBorder="1" applyAlignment="1">
      <alignment horizontal="center" vertical="center" wrapText="1"/>
    </xf>
    <xf numFmtId="0" fontId="116" fillId="0" borderId="10" xfId="0" applyFont="1" applyBorder="1" applyAlignment="1">
      <alignment horizontal="left" vertical="center" wrapText="1"/>
    </xf>
    <xf numFmtId="0" fontId="116" fillId="0" borderId="44" xfId="0" applyFont="1" applyBorder="1" applyAlignment="1">
      <alignment horizontal="left" vertical="center" wrapText="1"/>
    </xf>
    <xf numFmtId="0" fontId="15" fillId="0" borderId="50" xfId="0" applyFont="1" applyBorder="1" applyAlignment="1">
      <alignment horizontal="left" vertical="center" wrapText="1"/>
    </xf>
    <xf numFmtId="0" fontId="113" fillId="40" borderId="0" xfId="0" applyFont="1" applyFill="1" applyBorder="1" applyAlignment="1">
      <alignment horizontal="center" vertical="center"/>
    </xf>
    <xf numFmtId="0" fontId="113" fillId="0" borderId="0" xfId="0" applyFont="1" applyFill="1" applyAlignment="1">
      <alignment horizontal="center" vertical="center"/>
    </xf>
    <xf numFmtId="0" fontId="114" fillId="0" borderId="0" xfId="0" applyFont="1" applyFill="1" applyAlignment="1">
      <alignment horizontal="center" vertical="center"/>
    </xf>
    <xf numFmtId="0" fontId="41" fillId="0" borderId="0" xfId="0" applyFont="1" applyAlignment="1">
      <alignment horizontal="center" vertical="center"/>
    </xf>
    <xf numFmtId="0" fontId="114" fillId="39" borderId="0" xfId="0" applyFont="1" applyFill="1" applyAlignment="1">
      <alignment horizontal="center" vertical="center"/>
    </xf>
  </cellXfs>
  <cellStyles count="12">
    <cellStyle name="Hiperligação" xfId="8" builtinId="8"/>
    <cellStyle name="Moeda" xfId="1" builtinId="4"/>
    <cellStyle name="Moeda 2" xfId="5"/>
    <cellStyle name="Normal" xfId="0" builtinId="0"/>
    <cellStyle name="Normal 2" xfId="9"/>
    <cellStyle name="Normal 2 2" xfId="10"/>
    <cellStyle name="Normal 2 3" xfId="11"/>
    <cellStyle name="Percentagem" xfId="2" builtinId="5"/>
    <cellStyle name="Separador de milhares [0]" xfId="3" builtinId="6"/>
    <cellStyle name="Separador de milhares [0] 2" xfId="6"/>
    <cellStyle name="Vírgula" xfId="4" builtinId="3"/>
    <cellStyle name="Vírgula 2" xfId="7"/>
  </cellStyles>
  <dxfs count="91">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rgb="FFFF0000"/>
        </patternFill>
      </fill>
    </dxf>
    <dxf>
      <fill>
        <patternFill>
          <bgColor rgb="FFFFFF96"/>
        </patternFill>
      </fill>
    </dxf>
    <dxf>
      <fill>
        <patternFill>
          <bgColor rgb="FFFFFF96"/>
        </patternFill>
      </fill>
    </dxf>
    <dxf>
      <fill>
        <patternFill>
          <bgColor rgb="FFFF0000"/>
        </patternFill>
      </fill>
    </dxf>
    <dxf>
      <fill>
        <patternFill>
          <bgColor rgb="FFFF0000"/>
        </patternFill>
      </fill>
    </dxf>
    <dxf>
      <fill>
        <patternFill>
          <bgColor rgb="FFFF0000"/>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0000"/>
        </patternFill>
      </fill>
    </dxf>
    <dxf>
      <fill>
        <patternFill>
          <bgColor rgb="FFFF0000"/>
        </patternFill>
      </fill>
    </dxf>
    <dxf>
      <font>
        <color theme="0"/>
      </font>
      <fill>
        <patternFill>
          <bgColor rgb="FFC00000"/>
        </patternFill>
      </fill>
    </dxf>
    <dxf>
      <font>
        <color theme="0"/>
      </font>
      <fill>
        <patternFill>
          <bgColor rgb="FFC00000"/>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ont>
        <b val="0"/>
        <i val="0"/>
        <color rgb="FFC00000"/>
      </font>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ont>
        <b val="0"/>
        <i val="0"/>
        <color rgb="FFC00000"/>
      </font>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
      <fill>
        <patternFill>
          <bgColor rgb="FFFFFF96"/>
        </patternFill>
      </fill>
    </dxf>
  </dxfs>
  <tableStyles count="0" defaultTableStyle="TableStyleMedium2" defaultPivotStyle="PivotStyleLight16"/>
  <colors>
    <mruColors>
      <color rgb="FFA50021"/>
      <color rgb="FFFFD1D1"/>
      <color rgb="FFA0ACD6"/>
      <color rgb="FF1382AF"/>
      <color rgb="FFD2EFFE"/>
      <color rgb="FFCBCAE0"/>
      <color rgb="FFA9A7CC"/>
      <color rgb="FF568EAA"/>
      <color rgb="FF8FB4C7"/>
      <color rgb="FFC8A9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187923</xdr:colOff>
      <xdr:row>0</xdr:row>
      <xdr:rowOff>125320</xdr:rowOff>
    </xdr:from>
    <xdr:to>
      <xdr:col>1</xdr:col>
      <xdr:colOff>1698807</xdr:colOff>
      <xdr:row>1</xdr:row>
      <xdr:rowOff>423321</xdr:rowOff>
    </xdr:to>
    <xdr:pic>
      <xdr:nvPicPr>
        <xdr:cNvPr id="5" name="Imagem 4">
          <a:extLst>
            <a:ext uri="{FF2B5EF4-FFF2-40B4-BE49-F238E27FC236}">
              <a16:creationId xmlns="" xmlns:a16="http://schemas.microsoft.com/office/drawing/2014/main" id="{93CBDD44-114E-4F7F-990D-9058EF531B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923" y="125320"/>
          <a:ext cx="1746208" cy="589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357273</xdr:colOff>
      <xdr:row>8</xdr:row>
      <xdr:rowOff>124574</xdr:rowOff>
    </xdr:from>
    <xdr:to>
      <xdr:col>3</xdr:col>
      <xdr:colOff>1411907</xdr:colOff>
      <xdr:row>11</xdr:row>
      <xdr:rowOff>179276</xdr:rowOff>
    </xdr:to>
    <xdr:pic>
      <xdr:nvPicPr>
        <xdr:cNvPr id="4" name="Imagem 3">
          <a:extLst>
            <a:ext uri="{FF2B5EF4-FFF2-40B4-BE49-F238E27FC236}">
              <a16:creationId xmlns="" xmlns:a16="http://schemas.microsoft.com/office/drawing/2014/main" id="{5C818446-2C9B-4E79-91C0-401EA0055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630" y="2601074"/>
          <a:ext cx="2292884"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370879</xdr:colOff>
      <xdr:row>3</xdr:row>
      <xdr:rowOff>165394</xdr:rowOff>
    </xdr:from>
    <xdr:to>
      <xdr:col>9</xdr:col>
      <xdr:colOff>313438</xdr:colOff>
      <xdr:row>5</xdr:row>
      <xdr:rowOff>492239</xdr:rowOff>
    </xdr:to>
    <xdr:pic>
      <xdr:nvPicPr>
        <xdr:cNvPr id="5" name="Imagem 4">
          <a:extLst>
            <a:ext uri="{FF2B5EF4-FFF2-40B4-BE49-F238E27FC236}">
              <a16:creationId xmlns="" xmlns:a16="http://schemas.microsoft.com/office/drawing/2014/main" id="{052C7CF5-85C3-435E-A829-70BE15F3C3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92665" y="1104287"/>
          <a:ext cx="2323809"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145677</xdr:colOff>
      <xdr:row>1</xdr:row>
      <xdr:rowOff>112059</xdr:rowOff>
    </xdr:from>
    <xdr:to>
      <xdr:col>9</xdr:col>
      <xdr:colOff>521539</xdr:colOff>
      <xdr:row>4</xdr:row>
      <xdr:rowOff>53053</xdr:rowOff>
    </xdr:to>
    <xdr:pic>
      <xdr:nvPicPr>
        <xdr:cNvPr id="2" name="Imagem 1">
          <a:extLst>
            <a:ext uri="{FF2B5EF4-FFF2-40B4-BE49-F238E27FC236}">
              <a16:creationId xmlns="" xmlns:a16="http://schemas.microsoft.com/office/drawing/2014/main" id="{BB7FEFE9-3577-4B0E-AC96-D68DEF0957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65206" y="302559"/>
          <a:ext cx="2135187" cy="725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83117</xdr:colOff>
      <xdr:row>2</xdr:row>
      <xdr:rowOff>282303</xdr:rowOff>
    </xdr:from>
    <xdr:to>
      <xdr:col>8</xdr:col>
      <xdr:colOff>55568</xdr:colOff>
      <xdr:row>4</xdr:row>
      <xdr:rowOff>312944</xdr:rowOff>
    </xdr:to>
    <xdr:pic>
      <xdr:nvPicPr>
        <xdr:cNvPr id="6" name="Imagem 5">
          <a:extLst>
            <a:ext uri="{FF2B5EF4-FFF2-40B4-BE49-F238E27FC236}">
              <a16:creationId xmlns="" xmlns:a16="http://schemas.microsoft.com/office/drawing/2014/main" id="{BB7FEFE9-3577-4B0E-AC96-D68DEF0957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8499" y="1514950"/>
          <a:ext cx="2135188" cy="725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71911</xdr:colOff>
      <xdr:row>2</xdr:row>
      <xdr:rowOff>89647</xdr:rowOff>
    </xdr:from>
    <xdr:to>
      <xdr:col>7</xdr:col>
      <xdr:colOff>683898</xdr:colOff>
      <xdr:row>4</xdr:row>
      <xdr:rowOff>187524</xdr:rowOff>
    </xdr:to>
    <xdr:pic>
      <xdr:nvPicPr>
        <xdr:cNvPr id="4" name="Imagem 3">
          <a:extLst>
            <a:ext uri="{FF2B5EF4-FFF2-40B4-BE49-F238E27FC236}">
              <a16:creationId xmlns="" xmlns:a16="http://schemas.microsoft.com/office/drawing/2014/main" id="{AD2A9621-07C8-4281-A59A-3990D3A1D6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793" y="593912"/>
          <a:ext cx="2127983" cy="725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365165</xdr:colOff>
      <xdr:row>7</xdr:row>
      <xdr:rowOff>66675</xdr:rowOff>
    </xdr:from>
    <xdr:to>
      <xdr:col>11</xdr:col>
      <xdr:colOff>1082927</xdr:colOff>
      <xdr:row>10</xdr:row>
      <xdr:rowOff>106722</xdr:rowOff>
    </xdr:to>
    <xdr:pic>
      <xdr:nvPicPr>
        <xdr:cNvPr id="7" name="Imagem 6">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11652290" y="1200150"/>
          <a:ext cx="1698837" cy="57344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172765</xdr:colOff>
      <xdr:row>3</xdr:row>
      <xdr:rowOff>192655</xdr:rowOff>
    </xdr:from>
    <xdr:to>
      <xdr:col>6</xdr:col>
      <xdr:colOff>1366659</xdr:colOff>
      <xdr:row>5</xdr:row>
      <xdr:rowOff>346561</xdr:rowOff>
    </xdr:to>
    <xdr:pic>
      <xdr:nvPicPr>
        <xdr:cNvPr id="2" name="Imagem 1">
          <a:extLst>
            <a:ext uri="{FF2B5EF4-FFF2-40B4-BE49-F238E27FC236}">
              <a16:creationId xmlns="" xmlns:a16="http://schemas.microsoft.com/office/drawing/2014/main" id="{D5BEB4AF-1A4C-4A00-98A1-7C2BC46D3C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1441" y="1055508"/>
          <a:ext cx="2135188" cy="725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2385060</xdr:colOff>
      <xdr:row>2</xdr:row>
      <xdr:rowOff>129540</xdr:rowOff>
    </xdr:to>
    <xdr:pic>
      <xdr:nvPicPr>
        <xdr:cNvPr id="2" name="Imagem 2" descr="Lisboa2020_RGB16.jpg"/>
        <xdr:cNvPicPr>
          <a:picLocks noChangeAspect="1" noChangeArrowheads="1"/>
        </xdr:cNvPicPr>
      </xdr:nvPicPr>
      <xdr:blipFill>
        <a:blip xmlns:r="http://schemas.openxmlformats.org/officeDocument/2006/relationships" r:embed="rId1" cstate="print"/>
        <a:srcRect t="41200" b="40601"/>
        <a:stretch>
          <a:fillRect/>
        </a:stretch>
      </xdr:blipFill>
      <xdr:spPr bwMode="auto">
        <a:xfrm>
          <a:off x="0" y="0"/>
          <a:ext cx="3665220" cy="495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2166547</xdr:colOff>
      <xdr:row>4</xdr:row>
      <xdr:rowOff>172197</xdr:rowOff>
    </xdr:from>
    <xdr:to>
      <xdr:col>8</xdr:col>
      <xdr:colOff>2299606</xdr:colOff>
      <xdr:row>8</xdr:row>
      <xdr:rowOff>199685</xdr:rowOff>
    </xdr:to>
    <xdr:pic>
      <xdr:nvPicPr>
        <xdr:cNvPr id="3" name="Imagem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9511" y="1301590"/>
          <a:ext cx="2323809"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574986</xdr:colOff>
      <xdr:row>4</xdr:row>
      <xdr:rowOff>124571</xdr:rowOff>
    </xdr:from>
    <xdr:to>
      <xdr:col>12</xdr:col>
      <xdr:colOff>163760</xdr:colOff>
      <xdr:row>6</xdr:row>
      <xdr:rowOff>2381</xdr:rowOff>
    </xdr:to>
    <xdr:pic>
      <xdr:nvPicPr>
        <xdr:cNvPr id="4" name="Imagem 3">
          <a:extLst>
            <a:ext uri="{FF2B5EF4-FFF2-40B4-BE49-F238E27FC236}">
              <a16:creationId xmlns="" xmlns:a16="http://schemas.microsoft.com/office/drawing/2014/main" id="{FC191D96-4CDB-4EE3-8265-2EFEA662A8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35915" y="1253964"/>
          <a:ext cx="2323809"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479737</xdr:colOff>
      <xdr:row>4</xdr:row>
      <xdr:rowOff>124574</xdr:rowOff>
    </xdr:from>
    <xdr:to>
      <xdr:col>12</xdr:col>
      <xdr:colOff>68510</xdr:colOff>
      <xdr:row>6</xdr:row>
      <xdr:rowOff>2384</xdr:rowOff>
    </xdr:to>
    <xdr:pic>
      <xdr:nvPicPr>
        <xdr:cNvPr id="5" name="Imagem 4">
          <a:extLst>
            <a:ext uri="{FF2B5EF4-FFF2-40B4-BE49-F238E27FC236}">
              <a16:creationId xmlns="" xmlns:a16="http://schemas.microsoft.com/office/drawing/2014/main" id="{94B76075-3FFD-41D6-843F-DA0377A514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3130" y="1253967"/>
          <a:ext cx="2323809"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370880</xdr:colOff>
      <xdr:row>4</xdr:row>
      <xdr:rowOff>151786</xdr:rowOff>
    </xdr:from>
    <xdr:to>
      <xdr:col>12</xdr:col>
      <xdr:colOff>871332</xdr:colOff>
      <xdr:row>6</xdr:row>
      <xdr:rowOff>29596</xdr:rowOff>
    </xdr:to>
    <xdr:pic>
      <xdr:nvPicPr>
        <xdr:cNvPr id="5" name="Imagem 4">
          <a:extLst>
            <a:ext uri="{FF2B5EF4-FFF2-40B4-BE49-F238E27FC236}">
              <a16:creationId xmlns="" xmlns:a16="http://schemas.microsoft.com/office/drawing/2014/main" id="{F9EC7688-BACB-473B-AF88-F094D872F3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32701" y="1281179"/>
          <a:ext cx="2323809"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452524</xdr:colOff>
      <xdr:row>4</xdr:row>
      <xdr:rowOff>83752</xdr:rowOff>
    </xdr:from>
    <xdr:to>
      <xdr:col>11</xdr:col>
      <xdr:colOff>980190</xdr:colOff>
      <xdr:row>5</xdr:row>
      <xdr:rowOff>601097</xdr:rowOff>
    </xdr:to>
    <xdr:pic>
      <xdr:nvPicPr>
        <xdr:cNvPr id="4" name="Imagem 3">
          <a:extLst>
            <a:ext uri="{FF2B5EF4-FFF2-40B4-BE49-F238E27FC236}">
              <a16:creationId xmlns="" xmlns:a16="http://schemas.microsoft.com/office/drawing/2014/main" id="{B3A94069-8A2F-44A6-BDC0-48C3ECF400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2095" y="1213145"/>
          <a:ext cx="2323809"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193988</xdr:colOff>
      <xdr:row>4</xdr:row>
      <xdr:rowOff>233429</xdr:rowOff>
    </xdr:from>
    <xdr:to>
      <xdr:col>11</xdr:col>
      <xdr:colOff>694440</xdr:colOff>
      <xdr:row>6</xdr:row>
      <xdr:rowOff>111239</xdr:rowOff>
    </xdr:to>
    <xdr:pic>
      <xdr:nvPicPr>
        <xdr:cNvPr id="5" name="Imagem 4">
          <a:extLst>
            <a:ext uri="{FF2B5EF4-FFF2-40B4-BE49-F238E27FC236}">
              <a16:creationId xmlns="" xmlns:a16="http://schemas.microsoft.com/office/drawing/2014/main" id="{C56A047D-FC4C-4A60-8BD0-B3B4059F1E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71345" y="1362822"/>
          <a:ext cx="2323809"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262023</xdr:colOff>
      <xdr:row>5</xdr:row>
      <xdr:rowOff>2108</xdr:rowOff>
    </xdr:from>
    <xdr:to>
      <xdr:col>12</xdr:col>
      <xdr:colOff>762474</xdr:colOff>
      <xdr:row>6</xdr:row>
      <xdr:rowOff>152061</xdr:rowOff>
    </xdr:to>
    <xdr:pic>
      <xdr:nvPicPr>
        <xdr:cNvPr id="5" name="Imagem 4">
          <a:extLst>
            <a:ext uri="{FF2B5EF4-FFF2-40B4-BE49-F238E27FC236}">
              <a16:creationId xmlns="" xmlns:a16="http://schemas.microsoft.com/office/drawing/2014/main" id="{A8270309-CE01-4C0C-AF8E-51DB84C62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26916" y="1403644"/>
          <a:ext cx="2323809" cy="78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286835</xdr:colOff>
      <xdr:row>5</xdr:row>
      <xdr:rowOff>24520</xdr:rowOff>
    </xdr:from>
    <xdr:to>
      <xdr:col>11</xdr:col>
      <xdr:colOff>795292</xdr:colOff>
      <xdr:row>6</xdr:row>
      <xdr:rowOff>175274</xdr:rowOff>
    </xdr:to>
    <xdr:pic>
      <xdr:nvPicPr>
        <xdr:cNvPr id="4" name="Imagem 3">
          <a:extLst>
            <a:ext uri="{FF2B5EF4-FFF2-40B4-BE49-F238E27FC236}">
              <a16:creationId xmlns="" xmlns:a16="http://schemas.microsoft.com/office/drawing/2014/main" id="{605C8CA4-08B2-4128-990D-D3F7A2234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37621" y="1426056"/>
          <a:ext cx="2331814" cy="790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showGridLines="0" topLeftCell="G1" zoomScaleNormal="100" workbookViewId="0">
      <selection activeCell="K5" sqref="K5"/>
    </sheetView>
  </sheetViews>
  <sheetFormatPr defaultRowHeight="15"/>
  <cols>
    <col min="2" max="2" width="19.42578125" customWidth="1"/>
    <col min="3" max="3" width="6.7109375" customWidth="1"/>
    <col min="4" max="4" width="19.42578125" customWidth="1"/>
    <col min="5" max="5" width="6.7109375" customWidth="1"/>
    <col min="6" max="6" width="19.42578125" customWidth="1"/>
    <col min="7" max="7" width="6.7109375" customWidth="1"/>
    <col min="8" max="8" width="19.42578125" customWidth="1"/>
    <col min="9" max="9" width="6.7109375" customWidth="1"/>
    <col min="10" max="10" width="22.28515625" customWidth="1"/>
    <col min="12" max="12" width="19.42578125" customWidth="1"/>
  </cols>
  <sheetData>
    <row r="2" spans="1:19">
      <c r="A2" s="648"/>
      <c r="B2" s="648"/>
      <c r="C2" s="648"/>
      <c r="D2" s="648"/>
      <c r="E2" s="648"/>
      <c r="F2" s="648"/>
      <c r="G2" s="648"/>
      <c r="H2" s="648"/>
      <c r="I2" s="648"/>
      <c r="J2" s="648"/>
      <c r="K2" s="648"/>
      <c r="L2" s="648"/>
      <c r="M2" s="648"/>
      <c r="N2" s="648"/>
      <c r="O2" s="648"/>
      <c r="P2" s="648"/>
      <c r="Q2" s="648"/>
      <c r="R2" s="648"/>
      <c r="S2" s="648"/>
    </row>
    <row r="3" spans="1:19">
      <c r="A3" s="648"/>
      <c r="B3" s="648"/>
      <c r="C3" s="648"/>
      <c r="D3" s="648"/>
      <c r="E3" s="648"/>
      <c r="F3" s="648"/>
      <c r="G3" s="648"/>
      <c r="H3" s="648"/>
      <c r="I3" s="648"/>
      <c r="J3" s="648"/>
      <c r="K3" s="648"/>
      <c r="L3" s="648"/>
      <c r="M3" s="648"/>
      <c r="N3" s="648"/>
      <c r="O3" s="648"/>
      <c r="P3" s="648"/>
      <c r="Q3" s="648"/>
      <c r="R3" s="648"/>
      <c r="S3" s="648"/>
    </row>
    <row r="4" spans="1:19">
      <c r="A4" s="648"/>
      <c r="B4" s="648"/>
      <c r="C4" s="648"/>
      <c r="D4" s="648"/>
      <c r="E4" s="648"/>
      <c r="F4" s="648"/>
      <c r="G4" s="648"/>
      <c r="H4" s="648"/>
      <c r="I4" s="648"/>
      <c r="J4" s="648"/>
      <c r="K4" s="648"/>
      <c r="L4" s="648"/>
      <c r="M4" s="648"/>
      <c r="N4" s="648"/>
      <c r="O4" s="648"/>
      <c r="P4" s="648"/>
      <c r="Q4" s="648"/>
      <c r="R4" s="648"/>
      <c r="S4" s="648"/>
    </row>
    <row r="5" spans="1:19">
      <c r="A5" s="648"/>
      <c r="B5" s="681"/>
      <c r="C5" s="648"/>
      <c r="D5" s="681"/>
      <c r="E5" s="648"/>
      <c r="F5" s="648"/>
      <c r="G5" s="648"/>
      <c r="H5" s="648"/>
      <c r="I5" s="648"/>
      <c r="J5" s="681"/>
      <c r="K5" s="648"/>
      <c r="L5" s="681"/>
      <c r="M5" s="648"/>
      <c r="N5" s="648"/>
      <c r="O5" s="648"/>
      <c r="P5" s="648"/>
      <c r="Q5" s="648"/>
      <c r="R5" s="648"/>
      <c r="S5" s="648"/>
    </row>
    <row r="6" spans="1:19" ht="24">
      <c r="A6" s="648"/>
      <c r="B6" s="1054" t="s">
        <v>298</v>
      </c>
      <c r="C6" s="652"/>
      <c r="D6" s="1054" t="s">
        <v>295</v>
      </c>
      <c r="E6" s="652"/>
      <c r="F6" s="1055" t="s">
        <v>296</v>
      </c>
      <c r="G6" s="1055"/>
      <c r="H6" s="1055" t="s">
        <v>297</v>
      </c>
      <c r="I6" s="652"/>
      <c r="J6" s="1054" t="s">
        <v>307</v>
      </c>
      <c r="K6" s="652"/>
      <c r="L6" s="1054" t="s">
        <v>308</v>
      </c>
      <c r="M6" s="648"/>
      <c r="N6" s="648"/>
      <c r="O6" s="648"/>
      <c r="P6" s="648"/>
      <c r="Q6" s="648"/>
      <c r="R6" s="648"/>
      <c r="S6" s="648"/>
    </row>
    <row r="7" spans="1:19" ht="23.25" customHeight="1">
      <c r="A7" s="648"/>
      <c r="B7" s="681"/>
      <c r="C7" s="648"/>
      <c r="D7" s="681"/>
      <c r="E7" s="648"/>
      <c r="F7" s="648"/>
      <c r="G7" s="648"/>
      <c r="H7" s="648"/>
      <c r="I7" s="648"/>
      <c r="J7" s="681"/>
      <c r="K7" s="648"/>
      <c r="L7" s="681"/>
      <c r="M7" s="648"/>
      <c r="N7" s="648"/>
      <c r="O7" s="648"/>
      <c r="P7" s="648"/>
      <c r="Q7" s="648"/>
      <c r="R7" s="648"/>
      <c r="S7" s="648"/>
    </row>
    <row r="8" spans="1:19" ht="38.25" customHeight="1">
      <c r="A8" s="679"/>
      <c r="B8" s="691" t="s">
        <v>299</v>
      </c>
      <c r="C8" s="680"/>
      <c r="D8" s="686" t="s">
        <v>313</v>
      </c>
      <c r="E8" s="680"/>
      <c r="F8" s="688" t="s">
        <v>303</v>
      </c>
      <c r="G8" s="680"/>
      <c r="H8" s="690" t="s">
        <v>305</v>
      </c>
      <c r="I8" s="680"/>
      <c r="J8" s="1133" t="s">
        <v>436</v>
      </c>
      <c r="K8" s="788"/>
      <c r="L8" s="683" t="s">
        <v>250</v>
      </c>
      <c r="M8" s="648"/>
      <c r="N8" s="648"/>
      <c r="O8" s="648"/>
      <c r="P8" s="648"/>
      <c r="Q8" s="648"/>
      <c r="R8" s="648"/>
      <c r="S8" s="648"/>
    </row>
    <row r="9" spans="1:19" ht="23.25" customHeight="1">
      <c r="A9" s="679"/>
      <c r="B9" s="682"/>
      <c r="C9" s="680"/>
      <c r="D9" s="687"/>
      <c r="E9" s="680"/>
      <c r="F9" s="689"/>
      <c r="G9" s="680"/>
      <c r="H9" s="680"/>
      <c r="I9" s="680"/>
      <c r="J9" s="687"/>
      <c r="K9" s="788"/>
      <c r="L9" s="965"/>
      <c r="M9" s="648"/>
      <c r="N9" s="648"/>
      <c r="O9" s="648"/>
      <c r="P9" s="648"/>
      <c r="Q9" s="648"/>
      <c r="R9" s="648"/>
      <c r="S9" s="648"/>
    </row>
    <row r="10" spans="1:19" ht="38.25" customHeight="1">
      <c r="A10" s="679"/>
      <c r="B10" s="680"/>
      <c r="C10" s="680"/>
      <c r="D10" s="686" t="s">
        <v>312</v>
      </c>
      <c r="E10" s="680"/>
      <c r="F10" s="688" t="s">
        <v>532</v>
      </c>
      <c r="G10" s="680"/>
      <c r="H10" s="690" t="s">
        <v>306</v>
      </c>
      <c r="I10" s="680"/>
      <c r="J10" s="1133" t="s">
        <v>437</v>
      </c>
      <c r="K10" s="788"/>
      <c r="L10" s="692" t="s">
        <v>310</v>
      </c>
      <c r="O10" s="648"/>
      <c r="P10" s="648"/>
      <c r="Q10" s="648"/>
      <c r="R10" s="648"/>
      <c r="S10" s="648"/>
    </row>
    <row r="11" spans="1:19" ht="23.25" customHeight="1">
      <c r="A11" s="679"/>
      <c r="B11" s="680"/>
      <c r="C11" s="680"/>
      <c r="D11" s="687"/>
      <c r="E11" s="680"/>
      <c r="F11" s="680"/>
      <c r="G11" s="680"/>
      <c r="H11" s="680"/>
      <c r="I11" s="680"/>
      <c r="J11" s="687"/>
      <c r="K11" s="788"/>
      <c r="L11" s="687"/>
      <c r="M11" s="648"/>
      <c r="N11" s="648"/>
      <c r="O11" s="648"/>
      <c r="P11" s="648"/>
      <c r="Q11" s="648"/>
      <c r="R11" s="648"/>
      <c r="S11" s="648"/>
    </row>
    <row r="12" spans="1:19" ht="38.25" customHeight="1">
      <c r="A12" s="679"/>
      <c r="B12" s="680"/>
      <c r="C12" s="680"/>
      <c r="D12" s="686" t="s">
        <v>300</v>
      </c>
      <c r="E12" s="680"/>
      <c r="F12" s="688" t="s">
        <v>369</v>
      </c>
      <c r="G12" s="680"/>
      <c r="H12" s="680"/>
      <c r="I12" s="680"/>
      <c r="J12" s="1132" t="s">
        <v>438</v>
      </c>
      <c r="K12" s="788"/>
      <c r="L12" s="692" t="s">
        <v>311</v>
      </c>
      <c r="M12" s="648"/>
      <c r="N12" s="648"/>
      <c r="O12" s="648"/>
      <c r="P12" s="648"/>
      <c r="Q12" s="648"/>
      <c r="R12" s="648"/>
      <c r="S12" s="648"/>
    </row>
    <row r="13" spans="1:19" ht="23.25" customHeight="1">
      <c r="A13" s="679"/>
      <c r="B13" s="680"/>
      <c r="C13" s="680"/>
      <c r="D13" s="687"/>
      <c r="E13" s="680"/>
      <c r="F13" s="680"/>
      <c r="G13" s="680"/>
      <c r="H13" s="680"/>
      <c r="I13" s="680"/>
      <c r="J13" s="687"/>
      <c r="K13" s="788"/>
      <c r="L13" s="789"/>
      <c r="M13" s="648"/>
      <c r="N13" s="648"/>
      <c r="O13" s="648"/>
      <c r="P13" s="648"/>
      <c r="Q13" s="648"/>
      <c r="R13" s="648"/>
      <c r="S13" s="648"/>
    </row>
    <row r="14" spans="1:19" ht="38.25" customHeight="1">
      <c r="A14" s="679"/>
      <c r="B14" s="680"/>
      <c r="C14" s="680"/>
      <c r="D14" s="686" t="s">
        <v>301</v>
      </c>
      <c r="E14" s="680"/>
      <c r="F14" s="680"/>
      <c r="G14" s="680"/>
      <c r="H14" s="680"/>
      <c r="I14" s="680"/>
      <c r="J14" s="1132" t="s">
        <v>485</v>
      </c>
      <c r="K14" s="788"/>
      <c r="L14" s="648"/>
      <c r="M14" s="648"/>
      <c r="N14" s="648"/>
      <c r="O14" s="648"/>
      <c r="P14" s="648"/>
      <c r="Q14" s="648"/>
      <c r="R14" s="648"/>
      <c r="S14" s="648"/>
    </row>
    <row r="15" spans="1:19" ht="23.25" customHeight="1">
      <c r="A15" s="679"/>
      <c r="B15" s="680"/>
      <c r="C15" s="680"/>
      <c r="D15" s="687"/>
      <c r="E15" s="680"/>
      <c r="F15" s="680"/>
      <c r="G15" s="680"/>
      <c r="H15" s="680"/>
      <c r="I15" s="680"/>
      <c r="J15" s="687"/>
      <c r="K15" s="788"/>
      <c r="M15" s="648"/>
      <c r="N15" s="648"/>
      <c r="O15" s="648"/>
      <c r="P15" s="648"/>
      <c r="Q15" s="648"/>
      <c r="R15" s="648"/>
      <c r="S15" s="648"/>
    </row>
    <row r="16" spans="1:19" ht="38.25" customHeight="1">
      <c r="A16" s="679"/>
      <c r="B16" s="680"/>
      <c r="C16" s="680"/>
      <c r="D16" s="686" t="s">
        <v>314</v>
      </c>
      <c r="E16" s="680"/>
      <c r="F16" s="680"/>
      <c r="G16" s="680"/>
      <c r="H16" s="680"/>
      <c r="I16" s="680"/>
      <c r="J16" s="1132" t="s">
        <v>309</v>
      </c>
      <c r="K16" s="648"/>
      <c r="M16" s="648"/>
      <c r="N16" s="648"/>
      <c r="O16" s="648"/>
      <c r="P16" s="648"/>
      <c r="Q16" s="648"/>
      <c r="R16" s="648"/>
      <c r="S16" s="648"/>
    </row>
    <row r="17" spans="1:19" ht="23.25" customHeight="1">
      <c r="A17" s="679"/>
      <c r="B17" s="680"/>
      <c r="C17" s="680"/>
      <c r="D17" s="682"/>
      <c r="E17" s="680"/>
      <c r="F17" s="680"/>
      <c r="G17" s="680"/>
      <c r="H17" s="680"/>
      <c r="I17" s="680"/>
      <c r="J17" s="682"/>
      <c r="K17" s="679"/>
      <c r="M17" s="648"/>
      <c r="N17" s="648"/>
      <c r="O17" s="648"/>
      <c r="P17" s="648"/>
      <c r="Q17" s="648"/>
      <c r="R17" s="648"/>
      <c r="S17" s="648"/>
    </row>
    <row r="18" spans="1:19" ht="38.25" customHeight="1">
      <c r="A18" s="679"/>
      <c r="B18" s="680"/>
      <c r="C18" s="680"/>
      <c r="D18" s="680"/>
      <c r="E18" s="680"/>
      <c r="F18" s="680"/>
      <c r="G18" s="680"/>
      <c r="H18" s="680"/>
      <c r="I18" s="680"/>
      <c r="J18" s="680"/>
      <c r="K18" s="679"/>
      <c r="L18" s="679"/>
      <c r="M18" s="648"/>
      <c r="N18" s="648"/>
      <c r="O18" s="648"/>
      <c r="P18" s="648"/>
      <c r="Q18" s="648"/>
      <c r="R18" s="648"/>
      <c r="S18" s="648"/>
    </row>
    <row r="19" spans="1:19" ht="14.45">
      <c r="A19" s="679"/>
      <c r="B19" s="680"/>
      <c r="C19" s="680"/>
      <c r="D19" s="680"/>
      <c r="E19" s="680"/>
      <c r="F19" s="680"/>
      <c r="G19" s="680"/>
      <c r="H19" s="680"/>
      <c r="I19" s="680"/>
      <c r="J19" s="680"/>
      <c r="K19" s="679"/>
      <c r="L19" s="679"/>
      <c r="M19" s="648"/>
      <c r="N19" s="648"/>
      <c r="O19" s="648"/>
      <c r="P19" s="648"/>
      <c r="Q19" s="648"/>
      <c r="R19" s="648"/>
      <c r="S19" s="648"/>
    </row>
    <row r="20" spans="1:19" ht="14.45">
      <c r="A20" s="679"/>
      <c r="B20" s="679"/>
      <c r="C20" s="679"/>
      <c r="D20" s="679"/>
      <c r="E20" s="679"/>
      <c r="F20" s="679"/>
      <c r="G20" s="679"/>
      <c r="H20" s="679"/>
      <c r="I20" s="679"/>
      <c r="J20" s="679"/>
      <c r="K20" s="679"/>
      <c r="L20" s="679"/>
      <c r="M20" s="648"/>
      <c r="N20" s="648"/>
      <c r="O20" s="648"/>
      <c r="P20" s="648"/>
      <c r="Q20" s="648"/>
      <c r="R20" s="648"/>
      <c r="S20" s="648"/>
    </row>
    <row r="21" spans="1:19">
      <c r="A21" s="648"/>
      <c r="B21" s="648"/>
      <c r="C21" s="648"/>
      <c r="D21" s="648"/>
      <c r="E21" s="648"/>
      <c r="F21" s="648"/>
      <c r="G21" s="648"/>
      <c r="H21" s="648"/>
      <c r="I21" s="648"/>
      <c r="J21" s="648"/>
      <c r="K21" s="648"/>
      <c r="L21" s="648"/>
      <c r="M21" s="648"/>
      <c r="N21" s="648"/>
      <c r="O21" s="648"/>
      <c r="P21" s="648"/>
      <c r="Q21" s="648"/>
      <c r="R21" s="648"/>
      <c r="S21" s="648"/>
    </row>
    <row r="22" spans="1:19">
      <c r="A22" s="648"/>
      <c r="B22" s="648"/>
      <c r="C22" s="648"/>
      <c r="D22" s="648"/>
      <c r="E22" s="648"/>
      <c r="F22" s="648"/>
      <c r="G22" s="648"/>
      <c r="H22" s="648"/>
      <c r="I22" s="648"/>
      <c r="J22" s="648"/>
      <c r="K22" s="648"/>
      <c r="L22" s="648"/>
      <c r="M22" s="648"/>
      <c r="N22" s="648"/>
      <c r="O22" s="648"/>
      <c r="P22" s="648"/>
      <c r="Q22" s="648"/>
      <c r="R22" s="648"/>
      <c r="S22" s="648"/>
    </row>
    <row r="23" spans="1:19">
      <c r="A23" s="648"/>
      <c r="B23" s="648"/>
      <c r="C23" s="648"/>
      <c r="D23" s="648"/>
      <c r="E23" s="648"/>
      <c r="F23" s="648"/>
      <c r="G23" s="648"/>
      <c r="H23" s="648"/>
      <c r="I23" s="648"/>
      <c r="J23" s="648"/>
      <c r="K23" s="648"/>
      <c r="L23" s="648"/>
      <c r="M23" s="648"/>
      <c r="N23" s="648"/>
      <c r="O23" s="648"/>
      <c r="P23" s="648"/>
      <c r="Q23" s="648"/>
      <c r="R23" s="648"/>
      <c r="S23" s="648"/>
    </row>
    <row r="24" spans="1:19">
      <c r="A24" s="648"/>
      <c r="B24" s="648"/>
      <c r="C24" s="648"/>
      <c r="D24" s="648"/>
      <c r="E24" s="648"/>
      <c r="F24" s="648"/>
      <c r="G24" s="648"/>
      <c r="H24" s="648"/>
      <c r="I24" s="648"/>
      <c r="J24" s="648"/>
      <c r="K24" s="648"/>
      <c r="L24" s="648"/>
      <c r="M24" s="648"/>
      <c r="N24" s="648"/>
      <c r="O24" s="648"/>
      <c r="P24" s="648"/>
      <c r="Q24" s="648"/>
      <c r="R24" s="648"/>
      <c r="S24" s="648"/>
    </row>
    <row r="25" spans="1:19">
      <c r="A25" s="648"/>
      <c r="B25" s="648"/>
      <c r="C25" s="648"/>
      <c r="D25" s="648"/>
      <c r="E25" s="648"/>
      <c r="F25" s="648"/>
      <c r="G25" s="648"/>
      <c r="H25" s="648"/>
      <c r="I25" s="648"/>
      <c r="J25" s="648"/>
      <c r="K25" s="648"/>
      <c r="L25" s="648"/>
      <c r="M25" s="648"/>
      <c r="N25" s="648"/>
      <c r="O25" s="648"/>
      <c r="P25" s="648"/>
      <c r="Q25" s="648"/>
      <c r="R25" s="648"/>
      <c r="S25" s="648"/>
    </row>
    <row r="26" spans="1:19">
      <c r="A26" s="648"/>
      <c r="B26" s="648"/>
      <c r="C26" s="648"/>
      <c r="D26" s="648"/>
      <c r="E26" s="648"/>
      <c r="F26" s="648"/>
      <c r="G26" s="648"/>
      <c r="H26" s="648"/>
      <c r="I26" s="648"/>
      <c r="J26" s="648"/>
      <c r="K26" s="648"/>
      <c r="L26" s="648"/>
      <c r="M26" s="648"/>
      <c r="N26" s="648"/>
      <c r="O26" s="648"/>
      <c r="P26" s="648"/>
      <c r="Q26" s="648"/>
      <c r="R26" s="648"/>
      <c r="S26" s="648"/>
    </row>
    <row r="27" spans="1:19">
      <c r="A27" s="648"/>
      <c r="B27" s="648"/>
      <c r="C27" s="648"/>
      <c r="D27" s="648"/>
      <c r="E27" s="648"/>
      <c r="F27" s="648"/>
      <c r="G27" s="648"/>
      <c r="H27" s="648"/>
      <c r="I27" s="648"/>
      <c r="J27" s="648"/>
      <c r="K27" s="648"/>
      <c r="L27" s="648"/>
      <c r="M27" s="648"/>
      <c r="N27" s="648"/>
      <c r="O27" s="648"/>
      <c r="P27" s="648"/>
      <c r="Q27" s="648"/>
      <c r="R27" s="648"/>
      <c r="S27" s="648"/>
    </row>
    <row r="28" spans="1:19">
      <c r="A28" s="648"/>
      <c r="B28" s="648"/>
      <c r="C28" s="648"/>
      <c r="D28" s="648"/>
      <c r="E28" s="648"/>
      <c r="F28" s="648"/>
      <c r="G28" s="648"/>
      <c r="H28" s="648"/>
      <c r="I28" s="648"/>
      <c r="J28" s="648"/>
      <c r="K28" s="648"/>
      <c r="L28" s="648"/>
      <c r="M28" s="648"/>
      <c r="N28" s="648"/>
      <c r="O28" s="648"/>
      <c r="P28" s="648"/>
      <c r="Q28" s="648"/>
      <c r="R28" s="648"/>
      <c r="S28" s="648"/>
    </row>
    <row r="29" spans="1:19">
      <c r="A29" s="648"/>
      <c r="B29" s="648"/>
      <c r="C29" s="648"/>
      <c r="D29" s="648"/>
      <c r="E29" s="648"/>
      <c r="F29" s="648"/>
      <c r="G29" s="648"/>
      <c r="H29" s="648"/>
      <c r="I29" s="648"/>
      <c r="J29" s="648"/>
      <c r="K29" s="648"/>
      <c r="L29" s="648"/>
      <c r="M29" s="648"/>
      <c r="N29" s="648"/>
      <c r="O29" s="648"/>
      <c r="P29" s="648"/>
      <c r="Q29" s="648"/>
      <c r="R29" s="648"/>
      <c r="S29" s="648"/>
    </row>
    <row r="30" spans="1:19">
      <c r="A30" s="648"/>
      <c r="B30" s="648"/>
      <c r="C30" s="648"/>
      <c r="D30" s="648"/>
      <c r="E30" s="648"/>
      <c r="F30" s="648"/>
      <c r="G30" s="648"/>
      <c r="H30" s="648"/>
      <c r="I30" s="648"/>
      <c r="J30" s="648"/>
      <c r="K30" s="648"/>
      <c r="L30" s="648"/>
      <c r="M30" s="648"/>
      <c r="N30" s="648"/>
      <c r="O30" s="648"/>
      <c r="P30" s="648"/>
      <c r="Q30" s="648"/>
      <c r="R30" s="648"/>
      <c r="S30" s="648"/>
    </row>
    <row r="31" spans="1:19">
      <c r="A31" s="648"/>
      <c r="B31" s="648"/>
      <c r="C31" s="648"/>
      <c r="D31" s="648"/>
      <c r="E31" s="648"/>
      <c r="F31" s="648"/>
      <c r="G31" s="648"/>
      <c r="H31" s="648"/>
      <c r="I31" s="648"/>
      <c r="J31" s="648"/>
      <c r="K31" s="648"/>
      <c r="L31" s="648"/>
      <c r="M31" s="648"/>
      <c r="N31" s="648"/>
      <c r="O31" s="648"/>
      <c r="P31" s="648"/>
      <c r="Q31" s="648"/>
      <c r="R31" s="648"/>
      <c r="S31" s="648"/>
    </row>
    <row r="32" spans="1:19">
      <c r="A32" s="648"/>
      <c r="B32" s="648"/>
      <c r="C32" s="648"/>
      <c r="D32" s="648"/>
      <c r="E32" s="648"/>
      <c r="F32" s="648"/>
      <c r="G32" s="648"/>
      <c r="H32" s="648"/>
      <c r="I32" s="648"/>
      <c r="J32" s="648"/>
      <c r="K32" s="648"/>
      <c r="L32" s="648"/>
      <c r="M32" s="648"/>
      <c r="N32" s="648"/>
      <c r="O32" s="648"/>
      <c r="P32" s="648"/>
      <c r="Q32" s="648"/>
      <c r="R32" s="648"/>
      <c r="S32" s="648"/>
    </row>
    <row r="33" spans="1:19">
      <c r="A33" s="648"/>
      <c r="B33" s="648"/>
      <c r="C33" s="648"/>
      <c r="D33" s="648"/>
      <c r="E33" s="648"/>
      <c r="F33" s="648"/>
      <c r="G33" s="648"/>
      <c r="H33" s="648"/>
      <c r="I33" s="648"/>
      <c r="J33" s="648"/>
      <c r="K33" s="648"/>
      <c r="L33" s="648"/>
      <c r="M33" s="648"/>
      <c r="N33" s="648"/>
      <c r="O33" s="648"/>
      <c r="P33" s="648"/>
      <c r="Q33" s="648"/>
      <c r="R33" s="648"/>
      <c r="S33" s="648"/>
    </row>
    <row r="34" spans="1:19">
      <c r="A34" s="648"/>
      <c r="B34" s="648"/>
      <c r="C34" s="648"/>
      <c r="D34" s="648"/>
      <c r="E34" s="648"/>
      <c r="F34" s="648"/>
      <c r="G34" s="648"/>
      <c r="H34" s="648"/>
      <c r="I34" s="648"/>
      <c r="J34" s="648"/>
      <c r="K34" s="648"/>
      <c r="L34" s="648"/>
      <c r="M34" s="648"/>
      <c r="N34" s="648"/>
      <c r="O34" s="648"/>
      <c r="P34" s="648"/>
      <c r="Q34" s="648"/>
      <c r="R34" s="648"/>
      <c r="S34" s="648"/>
    </row>
  </sheetData>
  <sheetProtection algorithmName="SHA-512" hashValue="DTY53RMVV+P8pGzWbMoLXMG/RlY2ZTMNJ+fEHkwRcEdLP+B4x8IeiY87SzdxhWQSDecuVyL1Wqs43ZixX51T3w==" saltValue="bWUtLvANRWtBYI8fuVbTlA==" spinCount="100000" sheet="1" objects="1" scenarios="1"/>
  <hyperlinks>
    <hyperlink ref="J16" location="'R.5. Indicadores'!Área_de_Impressão" display="Indicadores"/>
    <hyperlink ref="D8" location="'2. Medidas a) i)'!A1" display="'2. Medidas a) i)'!A1"/>
    <hyperlink ref="D10" location="'3. Medidas a) ii)'!A1" display="'3. Medidas a) ii)'!A1"/>
    <hyperlink ref="D12" location="'4. Medidas a).iii) Sistemas'!A1" display="Sistemas Técnicos Instalados"/>
    <hyperlink ref="D14" location="'5. Medidas a).iii) Iluminação'!A1" display="Iluminação"/>
    <hyperlink ref="D16" location="'6. Medidas a) iv)'!A1" display="'6. Medidas a) iv)'!A1"/>
    <hyperlink ref="F8" location="'7. Medidas b) i)'!A1" display="Solar Térmico"/>
    <hyperlink ref="F10" location="'8. Medidas b) ii)'!A1" display="Solar Fotovoltaico"/>
    <hyperlink ref="H8" location="'9. Medidas d)'!A1" display="Auditorias Energéticas"/>
    <hyperlink ref="H10" location="'10. Outras Despesas art. 7º'!A1" display="Outras Despesas"/>
    <hyperlink ref="B8" location="'1. Identificação Ben. Oper.'!A1" display="Identificação do Beneficiário e da Operação"/>
    <hyperlink ref="L10" location="'AP.1. Valores-Padrão'!Área_de_Impressão" display="Valores Padrão"/>
    <hyperlink ref="L12" location="'AP.2. Fatores de conversão'!Área_de_Impressão" display="Fatores de Conversão"/>
    <hyperlink ref="F12" location="'4. Medidas a).iii) Sistemas'!D21" display="Biomassa"/>
    <hyperlink ref="J8" location="'R.1. Economias energia'!A1" display="Economias de Energia"/>
    <hyperlink ref="J10" location="'R.2. Apoio Reembol.'!Área_de_Impressão" display="'R.2. Apoio Reembol.'!Área_de_Impressão"/>
    <hyperlink ref="J12" location="'R.3. Apoio Não Reemb. '!Área_de_Impressão" display="'R.3. Apoio Não Reemb. '!Área_de_Impressão"/>
    <hyperlink ref="J14" location="'R.4. Mérito da Operação'!Área_de_Impressão" display="Mérito de Projeto da Operação"/>
    <hyperlink ref="L8" location="'0. Ajuda'!Área_de_Impressão" display="Ajud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H112"/>
  <sheetViews>
    <sheetView showGridLines="0" zoomScale="70" zoomScaleNormal="70" workbookViewId="0"/>
  </sheetViews>
  <sheetFormatPr defaultColWidth="9.140625" defaultRowHeight="15"/>
  <cols>
    <col min="1" max="2" width="9.140625" style="3"/>
    <col min="3" max="3" width="11.5703125" style="1" customWidth="1"/>
    <col min="4" max="4" width="45.140625" style="3" customWidth="1"/>
    <col min="5" max="5" width="21.7109375" style="3" customWidth="1"/>
    <col min="6" max="6" width="62.28515625" style="3" customWidth="1"/>
    <col min="7" max="7" width="33.7109375" style="3" customWidth="1"/>
    <col min="8" max="15" width="13.5703125" style="3" customWidth="1"/>
    <col min="16" max="16" width="18.42578125" style="3" customWidth="1"/>
    <col min="17" max="20" width="13.5703125" style="3" customWidth="1"/>
    <col min="21" max="22" width="17.42578125" style="3" customWidth="1"/>
    <col min="23" max="23" width="13.5703125" style="3" customWidth="1"/>
    <col min="24" max="24" width="18.7109375" style="3" customWidth="1"/>
    <col min="25" max="26" width="13.5703125" style="3" customWidth="1"/>
    <col min="27" max="27" width="13.5703125" style="4" customWidth="1"/>
    <col min="28" max="28" width="22" style="4" customWidth="1"/>
    <col min="29" max="32" width="13.5703125" style="3" customWidth="1"/>
    <col min="33" max="33" width="17.7109375" style="3" customWidth="1"/>
    <col min="34" max="34" width="21.28515625" style="3" customWidth="1"/>
    <col min="35" max="35" width="17.28515625" style="3" customWidth="1"/>
    <col min="36" max="36" width="18.85546875" style="3" customWidth="1"/>
    <col min="37" max="37" width="9.7109375" style="3" customWidth="1"/>
    <col min="38" max="41" width="16.85546875" style="3" customWidth="1"/>
    <col min="42" max="42" width="27.42578125" style="3" customWidth="1"/>
    <col min="43" max="43" width="27.42578125" style="3" hidden="1" customWidth="1"/>
    <col min="44" max="44" width="27.42578125" style="3" customWidth="1"/>
    <col min="45" max="45" width="21.5703125" style="3" customWidth="1"/>
    <col min="46" max="46" width="16.85546875" style="3" customWidth="1"/>
    <col min="47" max="47" width="13.5703125" style="3" customWidth="1"/>
    <col min="48" max="48" width="11.85546875" style="3" customWidth="1"/>
    <col min="49" max="51" width="9.140625" style="3"/>
    <col min="52" max="52" width="18.5703125" style="3" customWidth="1"/>
    <col min="53" max="53" width="25.7109375" style="3" customWidth="1"/>
    <col min="54" max="57" width="18.5703125" style="3" customWidth="1"/>
    <col min="58" max="61" width="11.28515625" style="3" customWidth="1"/>
    <col min="62" max="16384" width="9.140625" style="3"/>
  </cols>
  <sheetData>
    <row r="1" spans="2:59" ht="23.25" customHeight="1">
      <c r="C1" s="3"/>
    </row>
    <row r="2" spans="2:59" ht="34.5" customHeight="1">
      <c r="B2" s="696"/>
      <c r="C2" s="1568" t="s">
        <v>532</v>
      </c>
      <c r="D2" s="1568"/>
      <c r="F2" s="647"/>
      <c r="H2" s="1136" t="s">
        <v>250</v>
      </c>
      <c r="J2" s="1137" t="s">
        <v>315</v>
      </c>
      <c r="N2" s="1127"/>
      <c r="O2" s="931"/>
      <c r="P2" s="1127"/>
      <c r="Q2" s="931"/>
    </row>
    <row r="3" spans="2:59" ht="15.75" thickBot="1">
      <c r="B3" s="560"/>
      <c r="D3" s="647"/>
      <c r="F3" s="647"/>
    </row>
    <row r="4" spans="2:59">
      <c r="B4" s="55"/>
      <c r="C4" s="56"/>
      <c r="D4" s="7"/>
      <c r="E4" s="7"/>
      <c r="F4" s="7"/>
      <c r="G4" s="7"/>
      <c r="H4" s="7"/>
      <c r="I4" s="7"/>
      <c r="J4" s="7"/>
      <c r="K4" s="7"/>
      <c r="L4" s="7"/>
      <c r="M4" s="7"/>
      <c r="N4" s="7"/>
      <c r="O4" s="7"/>
      <c r="P4" s="7"/>
      <c r="Q4" s="7"/>
      <c r="R4" s="7"/>
      <c r="S4" s="7"/>
      <c r="T4" s="7"/>
      <c r="U4" s="7"/>
      <c r="V4" s="7"/>
      <c r="W4" s="7"/>
      <c r="X4" s="7"/>
      <c r="Y4" s="7"/>
      <c r="Z4" s="7"/>
      <c r="AA4" s="57"/>
      <c r="AB4" s="57"/>
      <c r="AC4" s="7"/>
      <c r="AD4" s="7"/>
      <c r="AE4" s="7"/>
      <c r="AF4" s="7"/>
      <c r="AG4" s="7"/>
      <c r="AH4" s="7"/>
      <c r="AI4" s="7"/>
      <c r="AJ4" s="7"/>
      <c r="AK4" s="7"/>
      <c r="AL4" s="15"/>
      <c r="AM4" s="11"/>
      <c r="AN4" s="11"/>
      <c r="AO4" s="11"/>
      <c r="AP4" s="11"/>
      <c r="AQ4" s="11"/>
      <c r="AR4" s="11"/>
      <c r="AS4" s="11"/>
      <c r="AT4" s="11"/>
      <c r="AU4" s="11"/>
      <c r="AV4" s="11"/>
    </row>
    <row r="5" spans="2:59" ht="21">
      <c r="B5" s="15"/>
      <c r="C5" s="1480" t="s">
        <v>14</v>
      </c>
      <c r="D5" s="1480"/>
      <c r="E5" s="1480"/>
      <c r="F5" s="561"/>
      <c r="G5" s="619"/>
      <c r="H5" s="561"/>
      <c r="I5" s="56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5"/>
      <c r="AM5" s="11"/>
      <c r="AN5" s="11"/>
      <c r="AO5" s="11"/>
      <c r="AP5" s="11"/>
      <c r="AQ5" s="11"/>
      <c r="AR5" s="11"/>
      <c r="AS5" s="11"/>
      <c r="AT5" s="11"/>
      <c r="AU5" s="11"/>
      <c r="AV5" s="11"/>
    </row>
    <row r="6" spans="2:59" ht="50.25" customHeight="1">
      <c r="B6" s="15"/>
      <c r="C6" s="1481" t="s">
        <v>525</v>
      </c>
      <c r="D6" s="1481"/>
      <c r="E6" s="1481"/>
      <c r="F6" s="1481"/>
      <c r="G6" s="1481"/>
      <c r="H6" s="1481"/>
      <c r="I6" s="1481"/>
      <c r="J6" s="11"/>
      <c r="K6" s="11"/>
      <c r="L6" s="11"/>
      <c r="M6" s="11"/>
      <c r="N6" s="11"/>
      <c r="O6" s="11"/>
      <c r="P6" s="11"/>
      <c r="Q6" s="11"/>
      <c r="R6" s="11"/>
      <c r="S6" s="11"/>
      <c r="T6" s="11"/>
      <c r="U6" s="11"/>
      <c r="V6" s="11"/>
      <c r="W6" s="11"/>
      <c r="X6" s="11"/>
      <c r="Y6" s="11"/>
      <c r="Z6" s="11"/>
      <c r="AA6" s="36"/>
      <c r="AB6" s="36"/>
      <c r="AC6" s="11"/>
      <c r="AD6" s="11"/>
      <c r="AE6" s="11"/>
      <c r="AF6" s="11"/>
      <c r="AG6" s="11"/>
      <c r="AH6" s="11"/>
      <c r="AI6" s="11"/>
      <c r="AJ6" s="11"/>
      <c r="AK6" s="11"/>
      <c r="AL6" s="15"/>
      <c r="AM6" s="11"/>
      <c r="AN6" s="11"/>
      <c r="AO6" s="11"/>
      <c r="AP6" s="11"/>
      <c r="AQ6" s="11"/>
      <c r="AR6" s="11"/>
      <c r="AS6" s="11"/>
      <c r="AT6" s="11"/>
      <c r="AU6" s="11"/>
      <c r="AV6" s="11"/>
    </row>
    <row r="7" spans="2:59" ht="38.25" customHeight="1" thickBot="1">
      <c r="B7" s="15"/>
      <c r="C7" s="1482" t="s">
        <v>15</v>
      </c>
      <c r="D7" s="1482"/>
      <c r="E7" s="1482"/>
      <c r="F7" s="562"/>
      <c r="G7" s="620"/>
      <c r="H7" s="562"/>
      <c r="I7" s="562"/>
      <c r="J7" s="11"/>
      <c r="K7" s="11"/>
      <c r="L7" s="11"/>
      <c r="M7" s="11"/>
      <c r="N7" s="11"/>
      <c r="O7" s="11"/>
      <c r="P7" s="11"/>
      <c r="Q7" s="11"/>
      <c r="R7" s="11"/>
      <c r="S7" s="11"/>
      <c r="T7" s="11"/>
      <c r="U7" s="11"/>
      <c r="V7" s="11"/>
      <c r="W7" s="11"/>
      <c r="X7" s="11"/>
      <c r="Y7" s="11"/>
      <c r="Z7" s="11"/>
      <c r="AA7" s="36"/>
      <c r="AB7" s="36"/>
      <c r="AC7" s="11"/>
      <c r="AD7" s="11"/>
      <c r="AE7" s="11"/>
      <c r="AF7" s="11"/>
      <c r="AG7" s="11"/>
      <c r="AH7" s="11"/>
      <c r="AI7" s="11"/>
      <c r="AJ7" s="11"/>
      <c r="AK7" s="11"/>
      <c r="AL7" s="15"/>
      <c r="AM7" s="11"/>
      <c r="AN7" s="11"/>
      <c r="AO7" s="11"/>
      <c r="AP7" s="11"/>
      <c r="AQ7" s="11"/>
      <c r="AR7" s="11"/>
      <c r="AS7" s="11"/>
      <c r="AT7" s="11"/>
      <c r="AU7" s="11"/>
      <c r="AV7" s="11"/>
      <c r="BD7" s="135"/>
      <c r="BE7" s="135"/>
      <c r="BF7" s="135"/>
      <c r="BG7" s="135"/>
    </row>
    <row r="8" spans="2:59" s="62" customFormat="1" ht="15.75" thickBot="1">
      <c r="B8" s="59"/>
      <c r="C8" s="60"/>
      <c r="D8" s="61"/>
      <c r="E8" s="61"/>
      <c r="F8" s="61"/>
      <c r="G8" s="61"/>
      <c r="H8" s="61"/>
      <c r="I8" s="61"/>
      <c r="J8" s="1498" t="s">
        <v>342</v>
      </c>
      <c r="K8" s="1499"/>
      <c r="L8" s="1499"/>
      <c r="M8" s="1499"/>
      <c r="N8" s="1499"/>
      <c r="O8" s="1499"/>
      <c r="P8" s="1499"/>
      <c r="Q8" s="1499"/>
      <c r="R8" s="1499"/>
      <c r="S8" s="1499"/>
      <c r="T8" s="1499"/>
      <c r="U8" s="1499"/>
      <c r="V8" s="1499"/>
      <c r="W8" s="1499"/>
      <c r="X8" s="1500"/>
      <c r="Y8" s="1492" t="s">
        <v>0</v>
      </c>
      <c r="Z8" s="1493"/>
      <c r="AA8" s="1493"/>
      <c r="AB8" s="1493"/>
      <c r="AC8" s="1494"/>
      <c r="AD8" s="11"/>
      <c r="AE8" s="11"/>
      <c r="AI8" s="61"/>
      <c r="AJ8" s="61"/>
      <c r="AK8" s="61"/>
      <c r="AL8" s="59"/>
      <c r="AM8" s="61"/>
      <c r="AN8" s="61"/>
      <c r="AO8" s="61"/>
      <c r="AP8" s="138"/>
      <c r="AQ8" s="138"/>
      <c r="AR8" s="61"/>
      <c r="AS8" s="61"/>
      <c r="AT8" s="61"/>
      <c r="AU8" s="61"/>
      <c r="AV8" s="11"/>
    </row>
    <row r="9" spans="2:59" s="75" customFormat="1" ht="51.75" customHeight="1" thickBot="1">
      <c r="B9" s="63"/>
      <c r="C9" s="64"/>
      <c r="D9" s="65"/>
      <c r="E9" s="65"/>
      <c r="F9" s="65"/>
      <c r="G9" s="65"/>
      <c r="H9" s="66" t="s">
        <v>364</v>
      </c>
      <c r="I9" s="201" t="s">
        <v>214</v>
      </c>
      <c r="J9" s="1559" t="s">
        <v>80</v>
      </c>
      <c r="K9" s="1560"/>
      <c r="L9" s="1560"/>
      <c r="M9" s="1560"/>
      <c r="N9" s="1560"/>
      <c r="O9" s="1561"/>
      <c r="P9" s="68" t="s">
        <v>50</v>
      </c>
      <c r="Q9" s="1497" t="s">
        <v>2</v>
      </c>
      <c r="R9" s="1497"/>
      <c r="S9" s="887" t="s">
        <v>341</v>
      </c>
      <c r="T9" s="564" t="s">
        <v>82</v>
      </c>
      <c r="U9" s="70" t="s">
        <v>83</v>
      </c>
      <c r="V9" s="71" t="s">
        <v>51</v>
      </c>
      <c r="W9" s="72" t="s">
        <v>87</v>
      </c>
      <c r="X9" s="73" t="s">
        <v>88</v>
      </c>
      <c r="Y9" s="74" t="s">
        <v>94</v>
      </c>
      <c r="Z9" s="71" t="s">
        <v>57</v>
      </c>
      <c r="AA9" s="1072" t="s">
        <v>403</v>
      </c>
      <c r="AB9" s="1117" t="s">
        <v>404</v>
      </c>
      <c r="AC9" s="73" t="s">
        <v>1</v>
      </c>
      <c r="AD9" s="11"/>
      <c r="AE9" s="11"/>
      <c r="AH9" s="65"/>
      <c r="AI9" s="65"/>
      <c r="AJ9" s="65"/>
      <c r="AK9" s="65"/>
      <c r="AL9" s="63"/>
      <c r="AM9" s="65"/>
      <c r="AN9" s="65"/>
      <c r="AO9" s="65"/>
      <c r="AP9" s="138"/>
      <c r="AQ9" s="138"/>
      <c r="AR9" s="65"/>
      <c r="AS9" s="65"/>
      <c r="AT9" s="65"/>
      <c r="AU9" s="65"/>
      <c r="AV9" s="11"/>
      <c r="AX9" s="65"/>
      <c r="AY9" s="65"/>
      <c r="AZ9" s="65"/>
    </row>
    <row r="10" spans="2:59" s="75" customFormat="1" ht="63" customHeight="1" thickBot="1">
      <c r="B10" s="63"/>
      <c r="C10" s="140" t="s">
        <v>9</v>
      </c>
      <c r="D10" s="141" t="s">
        <v>10</v>
      </c>
      <c r="E10" s="142" t="s">
        <v>208</v>
      </c>
      <c r="F10" s="1425" t="s">
        <v>17</v>
      </c>
      <c r="G10" s="1426"/>
      <c r="H10" s="143" t="s">
        <v>365</v>
      </c>
      <c r="I10" s="671" t="s">
        <v>54</v>
      </c>
      <c r="J10" s="145" t="str">
        <f>'1. Identificação Ben. Oper.'!D48</f>
        <v>Energia Elétrica</v>
      </c>
      <c r="K10" s="1563"/>
      <c r="L10" s="1560"/>
      <c r="M10" s="1560"/>
      <c r="N10" s="1561"/>
      <c r="O10" s="146" t="s">
        <v>38</v>
      </c>
      <c r="P10" s="147" t="s">
        <v>4</v>
      </c>
      <c r="Q10" s="147" t="s">
        <v>81</v>
      </c>
      <c r="R10" s="147" t="s">
        <v>3</v>
      </c>
      <c r="S10" s="147" t="s">
        <v>5</v>
      </c>
      <c r="T10" s="147" t="s">
        <v>6</v>
      </c>
      <c r="U10" s="143" t="s">
        <v>4</v>
      </c>
      <c r="V10" s="143" t="s">
        <v>48</v>
      </c>
      <c r="W10" s="148" t="s">
        <v>86</v>
      </c>
      <c r="X10" s="149" t="s">
        <v>52</v>
      </c>
      <c r="Y10" s="150" t="s">
        <v>48</v>
      </c>
      <c r="Z10" s="151" t="s">
        <v>48</v>
      </c>
      <c r="AA10" s="147" t="s">
        <v>48</v>
      </c>
      <c r="AB10" s="1118" t="s">
        <v>48</v>
      </c>
      <c r="AC10" s="149" t="s">
        <v>54</v>
      </c>
      <c r="AH10" s="65"/>
      <c r="AI10" s="65"/>
      <c r="AJ10" s="65"/>
      <c r="AK10" s="65"/>
      <c r="AL10" s="63"/>
      <c r="AM10" s="65"/>
      <c r="AN10" s="65"/>
      <c r="AO10" s="65"/>
      <c r="AP10" s="138"/>
      <c r="AQ10" s="138"/>
      <c r="AR10" s="65"/>
      <c r="AS10" s="65"/>
      <c r="AT10" s="65"/>
      <c r="AU10" s="37"/>
      <c r="AV10" s="11"/>
      <c r="AX10" s="65"/>
      <c r="AY10" s="65"/>
      <c r="AZ10" s="65"/>
    </row>
    <row r="11" spans="2:59" s="75" customFormat="1" ht="33" customHeight="1">
      <c r="B11" s="63"/>
      <c r="C11" s="1570" t="s">
        <v>281</v>
      </c>
      <c r="D11" s="1571"/>
      <c r="E11" s="1571"/>
      <c r="F11" s="1571"/>
      <c r="G11" s="152"/>
      <c r="H11" s="152"/>
      <c r="I11" s="152"/>
      <c r="J11" s="153"/>
      <c r="K11" s="152"/>
      <c r="L11" s="152"/>
      <c r="M11" s="152"/>
      <c r="N11" s="152"/>
      <c r="O11" s="152"/>
      <c r="P11" s="152"/>
      <c r="Q11" s="152"/>
      <c r="R11" s="152"/>
      <c r="S11" s="152"/>
      <c r="T11" s="152"/>
      <c r="U11" s="152"/>
      <c r="V11" s="152"/>
      <c r="W11" s="152"/>
      <c r="X11" s="154"/>
      <c r="Y11" s="153"/>
      <c r="Z11" s="152"/>
      <c r="AA11" s="152"/>
      <c r="AB11" s="152"/>
      <c r="AC11" s="154"/>
      <c r="AH11" s="65"/>
      <c r="AI11" s="65"/>
      <c r="AJ11" s="65"/>
      <c r="AK11" s="65"/>
      <c r="AL11" s="63"/>
      <c r="AM11" s="65"/>
      <c r="AN11" s="65"/>
      <c r="AO11" s="65"/>
      <c r="AP11" s="138"/>
      <c r="AQ11" s="138"/>
      <c r="AR11" s="65"/>
      <c r="AS11" s="65"/>
      <c r="AT11" s="39"/>
      <c r="AU11" s="37"/>
      <c r="AV11" s="11"/>
      <c r="AX11" s="65"/>
      <c r="AY11" s="65"/>
      <c r="AZ11" s="65"/>
    </row>
    <row r="12" spans="2:59" ht="30" customHeight="1">
      <c r="B12" s="15"/>
      <c r="C12" s="76">
        <v>1</v>
      </c>
      <c r="D12" s="268"/>
      <c r="E12" s="265"/>
      <c r="F12" s="1564"/>
      <c r="G12" s="1565"/>
      <c r="H12" s="359"/>
      <c r="I12" s="677" t="str">
        <f>IF(D12="","",'AP.1. Valores-Padrão'!$G$22)</f>
        <v/>
      </c>
      <c r="J12" s="348"/>
      <c r="K12" s="662"/>
      <c r="L12" s="663"/>
      <c r="M12" s="663"/>
      <c r="N12" s="664"/>
      <c r="O12" s="78">
        <f>J12</f>
        <v>0</v>
      </c>
      <c r="P12" s="79">
        <f>+SUMPRODUCT('1. Identificação Ben. Oper.'!$D$54:$H$54,J12:N12)</f>
        <v>0</v>
      </c>
      <c r="Q12" s="81" t="str">
        <f>IF(J12="","",VLOOKUP($J$10,'AP.2. Fatores de conversão'!$A$5:$I$13,3,FALSE)*J12)</f>
        <v/>
      </c>
      <c r="R12" s="81">
        <f>+VLOOKUP($J$10,'AP.2. Fatores de conversão'!$A$5:$I$13,6,FALSE)*J12</f>
        <v>0</v>
      </c>
      <c r="S12" s="80">
        <f>IF('1. Identificação Ben. Oper.'!$D$52=0,0,R12/'1. Identificação Ben. Oper.'!$D$52)</f>
        <v>0</v>
      </c>
      <c r="T12" s="81">
        <f>(VLOOKUP($J$10,'AP.2. Fatores de conversão'!$A$5:$I$13,9,FALSE)*J12)/1000</f>
        <v>0</v>
      </c>
      <c r="U12" s="264"/>
      <c r="V12" s="264"/>
      <c r="W12" s="352"/>
      <c r="X12" s="82">
        <f t="shared" ref="X12:X18" si="0">IF(OR(V12="",V12=0),0,IF(OR(W12="",W12=0),0,I12+1))</f>
        <v>0</v>
      </c>
      <c r="Y12" s="304"/>
      <c r="Z12" s="264"/>
      <c r="AA12" s="79">
        <f>IF(Y12="",0,IF(Y12=0,Y12+Z12,Y12+Z12-AB12*(1+Z12/Y12)))</f>
        <v>0</v>
      </c>
      <c r="AB12" s="1077">
        <v>0</v>
      </c>
      <c r="AC12" s="83">
        <f t="shared" ref="AC12:AC18" si="1">IF(P12=0,0,(Y12+Z12)/P12)</f>
        <v>0</v>
      </c>
      <c r="AD12" s="842"/>
      <c r="AH12" s="11"/>
      <c r="AI12" s="11"/>
      <c r="AJ12" s="11"/>
      <c r="AK12" s="11"/>
      <c r="AL12" s="15"/>
      <c r="AM12" s="11"/>
      <c r="AN12" s="11"/>
      <c r="AO12" s="11"/>
      <c r="AP12" s="138"/>
      <c r="AQ12" s="138"/>
      <c r="AR12" s="11"/>
      <c r="AS12" s="11"/>
      <c r="AT12" s="11"/>
      <c r="AU12" s="37"/>
      <c r="AV12" s="11"/>
      <c r="AX12" s="65"/>
      <c r="AY12" s="11"/>
      <c r="AZ12" s="11"/>
    </row>
    <row r="13" spans="2:59" ht="30" customHeight="1">
      <c r="B13" s="15"/>
      <c r="C13" s="76">
        <v>2</v>
      </c>
      <c r="D13" s="268"/>
      <c r="E13" s="265"/>
      <c r="F13" s="1564"/>
      <c r="G13" s="1565"/>
      <c r="H13" s="359"/>
      <c r="I13" s="677" t="str">
        <f>IF(D13="","",'AP.1. Valores-Padrão'!$G$22)</f>
        <v/>
      </c>
      <c r="J13" s="348"/>
      <c r="K13" s="665"/>
      <c r="L13" s="666"/>
      <c r="M13" s="666"/>
      <c r="N13" s="667"/>
      <c r="O13" s="78">
        <f>J13</f>
        <v>0</v>
      </c>
      <c r="P13" s="79">
        <f>+SUMPRODUCT('1. Identificação Ben. Oper.'!$D$54:$H$54,J13:N13)</f>
        <v>0</v>
      </c>
      <c r="Q13" s="81" t="str">
        <f>IF(J13="","",VLOOKUP($J$10,'AP.2. Fatores de conversão'!$A$5:$I$13,3,FALSE)*J13)</f>
        <v/>
      </c>
      <c r="R13" s="81">
        <f>+VLOOKUP($J$10,'AP.2. Fatores de conversão'!$A$5:$I$13,6,FALSE)*J13</f>
        <v>0</v>
      </c>
      <c r="S13" s="80">
        <f>IF('1. Identificação Ben. Oper.'!$D$52=0,0,R13/'1. Identificação Ben. Oper.'!$D$52)</f>
        <v>0</v>
      </c>
      <c r="T13" s="81">
        <f>(VLOOKUP($J$10,'AP.2. Fatores de conversão'!$A$5:$I$13,9,FALSE)*J13)/1000</f>
        <v>0</v>
      </c>
      <c r="U13" s="264"/>
      <c r="V13" s="264"/>
      <c r="W13" s="352"/>
      <c r="X13" s="82">
        <f t="shared" si="0"/>
        <v>0</v>
      </c>
      <c r="Y13" s="304"/>
      <c r="Z13" s="264"/>
      <c r="AA13" s="79">
        <f t="shared" ref="AA13:AA22" si="2">IF(Y13="",0,IF(Y13=0,Y13+Z13,Y13+Z13-AB13*(1+Z13/Y13)))</f>
        <v>0</v>
      </c>
      <c r="AB13" s="1077">
        <v>0</v>
      </c>
      <c r="AC13" s="83">
        <f t="shared" si="1"/>
        <v>0</v>
      </c>
      <c r="AD13" s="842"/>
      <c r="AH13" s="11"/>
      <c r="AI13" s="11"/>
      <c r="AJ13" s="11"/>
      <c r="AK13" s="11"/>
      <c r="AL13" s="15"/>
      <c r="AM13" s="11"/>
      <c r="AN13" s="11"/>
      <c r="AO13" s="11"/>
      <c r="AP13" s="138"/>
      <c r="AQ13" s="138"/>
      <c r="AR13" s="11"/>
      <c r="AS13" s="11"/>
      <c r="AT13" s="11"/>
      <c r="AU13" s="37"/>
      <c r="AV13" s="11"/>
      <c r="AX13" s="65"/>
      <c r="AY13" s="11"/>
      <c r="AZ13" s="11"/>
    </row>
    <row r="14" spans="2:59" ht="30" customHeight="1">
      <c r="B14" s="15"/>
      <c r="C14" s="76">
        <v>3</v>
      </c>
      <c r="D14" s="268"/>
      <c r="E14" s="265"/>
      <c r="F14" s="1564"/>
      <c r="G14" s="1565"/>
      <c r="H14" s="359"/>
      <c r="I14" s="677" t="str">
        <f>IF(D14="","",'AP.1. Valores-Padrão'!$G$22)</f>
        <v/>
      </c>
      <c r="J14" s="348"/>
      <c r="K14" s="665"/>
      <c r="L14" s="666"/>
      <c r="M14" s="666"/>
      <c r="N14" s="667"/>
      <c r="O14" s="78">
        <f t="shared" ref="O14:O22" si="3">J14</f>
        <v>0</v>
      </c>
      <c r="P14" s="79">
        <f>+SUMPRODUCT('1. Identificação Ben. Oper.'!$D$54:$H$54,J14:N14)</f>
        <v>0</v>
      </c>
      <c r="Q14" s="81" t="str">
        <f>IF(J14="","",VLOOKUP($J$10,'AP.2. Fatores de conversão'!$A$5:$I$13,3,FALSE)*J14)</f>
        <v/>
      </c>
      <c r="R14" s="81">
        <f>+VLOOKUP($J$10,'AP.2. Fatores de conversão'!$A$5:$I$13,6,FALSE)*J14</f>
        <v>0</v>
      </c>
      <c r="S14" s="80">
        <f>IF('1. Identificação Ben. Oper.'!$D$52=0,0,R14/'1. Identificação Ben. Oper.'!$D$52)</f>
        <v>0</v>
      </c>
      <c r="T14" s="81">
        <f>(VLOOKUP($J$10,'AP.2. Fatores de conversão'!$A$5:$I$13,9,FALSE)*J14)/1000</f>
        <v>0</v>
      </c>
      <c r="U14" s="264"/>
      <c r="V14" s="264"/>
      <c r="W14" s="352"/>
      <c r="X14" s="82">
        <f t="shared" si="0"/>
        <v>0</v>
      </c>
      <c r="Y14" s="304"/>
      <c r="Z14" s="264"/>
      <c r="AA14" s="79">
        <f t="shared" si="2"/>
        <v>0</v>
      </c>
      <c r="AB14" s="1077">
        <v>0</v>
      </c>
      <c r="AC14" s="83">
        <f t="shared" si="1"/>
        <v>0</v>
      </c>
      <c r="AD14" s="842"/>
      <c r="AH14" s="11"/>
      <c r="AI14" s="11"/>
      <c r="AJ14" s="11"/>
      <c r="AK14" s="11"/>
      <c r="AL14" s="15"/>
      <c r="AM14" s="11"/>
      <c r="AN14" s="11"/>
      <c r="AO14" s="11"/>
      <c r="AP14" s="138"/>
      <c r="AQ14" s="138"/>
      <c r="AR14" s="11"/>
      <c r="AS14" s="11"/>
      <c r="AT14" s="11"/>
      <c r="AU14" s="37"/>
      <c r="AV14" s="11"/>
      <c r="AX14" s="65"/>
      <c r="AY14" s="11"/>
      <c r="AZ14" s="11"/>
    </row>
    <row r="15" spans="2:59" ht="30" customHeight="1">
      <c r="B15" s="15"/>
      <c r="C15" s="76">
        <v>4</v>
      </c>
      <c r="D15" s="268"/>
      <c r="E15" s="265"/>
      <c r="F15" s="1564"/>
      <c r="G15" s="1565"/>
      <c r="H15" s="359"/>
      <c r="I15" s="677" t="str">
        <f>IF(D15="","",'AP.1. Valores-Padrão'!$G$22)</f>
        <v/>
      </c>
      <c r="J15" s="348"/>
      <c r="K15" s="665"/>
      <c r="L15" s="666"/>
      <c r="M15" s="666"/>
      <c r="N15" s="667"/>
      <c r="O15" s="78">
        <f t="shared" si="3"/>
        <v>0</v>
      </c>
      <c r="P15" s="79">
        <f>+SUMPRODUCT('1. Identificação Ben. Oper.'!$D$54:$H$54,J15:N15)</f>
        <v>0</v>
      </c>
      <c r="Q15" s="81" t="str">
        <f>IF(J15="","",VLOOKUP($J$10,'AP.2. Fatores de conversão'!$A$5:$I$13,3,FALSE)*J15)</f>
        <v/>
      </c>
      <c r="R15" s="81">
        <f>+VLOOKUP($J$10,'AP.2. Fatores de conversão'!$A$5:$I$13,6,FALSE)*J15</f>
        <v>0</v>
      </c>
      <c r="S15" s="80">
        <f>IF('1. Identificação Ben. Oper.'!$D$52=0,0,R15/'1. Identificação Ben. Oper.'!$D$52)</f>
        <v>0</v>
      </c>
      <c r="T15" s="81">
        <f>(VLOOKUP($J$10,'AP.2. Fatores de conversão'!$A$5:$I$13,9,FALSE)*J15)/1000</f>
        <v>0</v>
      </c>
      <c r="U15" s="264"/>
      <c r="V15" s="264"/>
      <c r="W15" s="352"/>
      <c r="X15" s="82">
        <f t="shared" si="0"/>
        <v>0</v>
      </c>
      <c r="Y15" s="304"/>
      <c r="Z15" s="264"/>
      <c r="AA15" s="79">
        <f t="shared" si="2"/>
        <v>0</v>
      </c>
      <c r="AB15" s="1077">
        <v>0</v>
      </c>
      <c r="AC15" s="83">
        <f t="shared" si="1"/>
        <v>0</v>
      </c>
      <c r="AD15" s="842"/>
      <c r="AH15" s="11"/>
      <c r="AI15" s="11"/>
      <c r="AJ15" s="11"/>
      <c r="AK15" s="11"/>
      <c r="AL15" s="15"/>
      <c r="AM15" s="11"/>
      <c r="AN15" s="11"/>
      <c r="AO15" s="11"/>
      <c r="AP15" s="138"/>
      <c r="AQ15" s="138"/>
      <c r="AR15" s="11"/>
      <c r="AS15" s="11"/>
      <c r="AT15" s="11"/>
      <c r="AU15" s="84"/>
      <c r="AV15" s="11"/>
      <c r="AX15" s="65"/>
      <c r="AY15" s="11"/>
      <c r="AZ15" s="11"/>
    </row>
    <row r="16" spans="2:59" ht="30" customHeight="1">
      <c r="B16" s="15"/>
      <c r="C16" s="76">
        <v>5</v>
      </c>
      <c r="D16" s="268"/>
      <c r="E16" s="265"/>
      <c r="F16" s="1564"/>
      <c r="G16" s="1565"/>
      <c r="H16" s="359"/>
      <c r="I16" s="677" t="str">
        <f>IF(D16="","",'AP.1. Valores-Padrão'!$G$22)</f>
        <v/>
      </c>
      <c r="J16" s="348"/>
      <c r="K16" s="665"/>
      <c r="L16" s="666"/>
      <c r="M16" s="666"/>
      <c r="N16" s="667"/>
      <c r="O16" s="78">
        <f t="shared" si="3"/>
        <v>0</v>
      </c>
      <c r="P16" s="79">
        <f>+SUMPRODUCT('1. Identificação Ben. Oper.'!$D$54:$H$54,J16:N16)</f>
        <v>0</v>
      </c>
      <c r="Q16" s="81" t="str">
        <f>IF(J16="","",VLOOKUP($J$10,'AP.2. Fatores de conversão'!$A$5:$I$13,3,FALSE)*J16)</f>
        <v/>
      </c>
      <c r="R16" s="81">
        <f>+VLOOKUP($J$10,'AP.2. Fatores de conversão'!$A$5:$I$13,6,FALSE)*J16</f>
        <v>0</v>
      </c>
      <c r="S16" s="80">
        <f>IF('1. Identificação Ben. Oper.'!$D$52=0,0,R16/'1. Identificação Ben. Oper.'!$D$52)</f>
        <v>0</v>
      </c>
      <c r="T16" s="81">
        <f>(VLOOKUP($J$10,'AP.2. Fatores de conversão'!$A$5:$I$13,9,FALSE)*J16)/1000</f>
        <v>0</v>
      </c>
      <c r="U16" s="264"/>
      <c r="V16" s="264"/>
      <c r="W16" s="352"/>
      <c r="X16" s="82">
        <f t="shared" si="0"/>
        <v>0</v>
      </c>
      <c r="Y16" s="304"/>
      <c r="Z16" s="264"/>
      <c r="AA16" s="79">
        <f t="shared" si="2"/>
        <v>0</v>
      </c>
      <c r="AB16" s="1077">
        <v>0</v>
      </c>
      <c r="AC16" s="83">
        <f t="shared" si="1"/>
        <v>0</v>
      </c>
      <c r="AD16" s="842"/>
      <c r="AH16" s="11"/>
      <c r="AI16" s="11"/>
      <c r="AJ16" s="11"/>
      <c r="AK16" s="11"/>
      <c r="AL16" s="15"/>
      <c r="AM16" s="11"/>
      <c r="AN16" s="11"/>
      <c r="AO16" s="11"/>
      <c r="AP16" s="138"/>
      <c r="AQ16" s="138"/>
      <c r="AR16" s="11"/>
      <c r="AS16" s="11"/>
      <c r="AT16" s="11"/>
      <c r="AU16" s="84"/>
      <c r="AV16" s="11"/>
      <c r="AX16" s="65"/>
      <c r="AY16" s="11"/>
      <c r="AZ16" s="11"/>
    </row>
    <row r="17" spans="2:60" ht="30" customHeight="1">
      <c r="B17" s="15"/>
      <c r="C17" s="76">
        <v>6</v>
      </c>
      <c r="D17" s="268"/>
      <c r="E17" s="265"/>
      <c r="F17" s="1564"/>
      <c r="G17" s="1565"/>
      <c r="H17" s="344"/>
      <c r="I17" s="677" t="str">
        <f>IF(D17="","",'AP.1. Valores-Padrão'!$G$22)</f>
        <v/>
      </c>
      <c r="J17" s="348"/>
      <c r="K17" s="665"/>
      <c r="L17" s="666"/>
      <c r="M17" s="666"/>
      <c r="N17" s="667"/>
      <c r="O17" s="78">
        <f t="shared" si="3"/>
        <v>0</v>
      </c>
      <c r="P17" s="79">
        <f>+SUMPRODUCT('1. Identificação Ben. Oper.'!$D$54:$H$54,J17:N17)</f>
        <v>0</v>
      </c>
      <c r="Q17" s="81" t="str">
        <f>IF(J17="","",VLOOKUP($J$10,'AP.2. Fatores de conversão'!$A$5:$I$13,3,FALSE)*J17)</f>
        <v/>
      </c>
      <c r="R17" s="81">
        <f>+VLOOKUP($J$10,'AP.2. Fatores de conversão'!$A$5:$I$13,6,FALSE)*J17</f>
        <v>0</v>
      </c>
      <c r="S17" s="80">
        <f>IF('1. Identificação Ben. Oper.'!$D$52=0,0,R17/'1. Identificação Ben. Oper.'!$D$52)</f>
        <v>0</v>
      </c>
      <c r="T17" s="81">
        <f>(VLOOKUP($J$10,'AP.2. Fatores de conversão'!$A$5:$I$13,9,FALSE)*J17)/1000</f>
        <v>0</v>
      </c>
      <c r="U17" s="264"/>
      <c r="V17" s="264"/>
      <c r="W17" s="352"/>
      <c r="X17" s="82">
        <f t="shared" si="0"/>
        <v>0</v>
      </c>
      <c r="Y17" s="304"/>
      <c r="Z17" s="353"/>
      <c r="AA17" s="79">
        <f t="shared" si="2"/>
        <v>0</v>
      </c>
      <c r="AB17" s="1077">
        <v>0</v>
      </c>
      <c r="AC17" s="83">
        <f t="shared" si="1"/>
        <v>0</v>
      </c>
      <c r="AD17" s="842"/>
      <c r="AH17" s="11"/>
      <c r="AI17" s="11"/>
      <c r="AJ17" s="11"/>
      <c r="AK17" s="11"/>
      <c r="AL17" s="15"/>
      <c r="AM17" s="11"/>
      <c r="AN17" s="11"/>
      <c r="AO17" s="11"/>
      <c r="AP17" s="138"/>
      <c r="AQ17" s="138"/>
      <c r="AR17" s="11"/>
      <c r="AS17" s="11"/>
      <c r="AT17" s="11"/>
      <c r="AU17" s="84"/>
      <c r="AV17" s="11"/>
      <c r="AX17" s="65"/>
      <c r="AY17" s="11"/>
      <c r="AZ17" s="11"/>
    </row>
    <row r="18" spans="2:60" ht="30" customHeight="1" thickBot="1">
      <c r="B18" s="15"/>
      <c r="C18" s="76">
        <v>7</v>
      </c>
      <c r="D18" s="268"/>
      <c r="E18" s="265"/>
      <c r="F18" s="1566"/>
      <c r="G18" s="1567"/>
      <c r="H18" s="367"/>
      <c r="I18" s="958" t="str">
        <f>IF(D18="","",'AP.1. Valores-Padrão'!$G$22)</f>
        <v/>
      </c>
      <c r="J18" s="839"/>
      <c r="K18" s="665"/>
      <c r="L18" s="666"/>
      <c r="M18" s="666"/>
      <c r="N18" s="667"/>
      <c r="O18" s="797">
        <f t="shared" si="3"/>
        <v>0</v>
      </c>
      <c r="P18" s="641">
        <f>+SUMPRODUCT('1. Identificação Ben. Oper.'!$D$54:$H$54,J18:N18)</f>
        <v>0</v>
      </c>
      <c r="Q18" s="799" t="str">
        <f>IF(J18="","",VLOOKUP($J$10,'AP.2. Fatores de conversão'!$A$5:$I$13,3,FALSE)*J18)</f>
        <v/>
      </c>
      <c r="R18" s="799">
        <f>+VLOOKUP($J$10,'AP.2. Fatores de conversão'!$A$5:$I$13,6,FALSE)*J18</f>
        <v>0</v>
      </c>
      <c r="S18" s="798">
        <f>IF('1. Identificação Ben. Oper.'!$D$52=0,0,R18/'1. Identificação Ben. Oper.'!$D$52)</f>
        <v>0</v>
      </c>
      <c r="T18" s="799">
        <f>(VLOOKUP($J$10,'AP.2. Fatores de conversão'!$A$5:$I$13,9,FALSE)*J18)/1000</f>
        <v>0</v>
      </c>
      <c r="U18" s="361"/>
      <c r="V18" s="361"/>
      <c r="W18" s="841"/>
      <c r="X18" s="800">
        <f t="shared" si="0"/>
        <v>0</v>
      </c>
      <c r="Y18" s="801"/>
      <c r="Z18" s="802"/>
      <c r="AA18" s="641">
        <f t="shared" si="2"/>
        <v>0</v>
      </c>
      <c r="AB18" s="1078">
        <v>0</v>
      </c>
      <c r="AC18" s="805">
        <f t="shared" si="1"/>
        <v>0</v>
      </c>
      <c r="AD18" s="842"/>
      <c r="AH18" s="11"/>
      <c r="AI18" s="11"/>
      <c r="AJ18" s="11"/>
      <c r="AK18" s="11"/>
      <c r="AL18" s="15"/>
      <c r="AM18" s="11"/>
      <c r="AN18" s="11"/>
      <c r="AO18" s="11"/>
      <c r="AP18" s="138"/>
      <c r="AQ18" s="138"/>
      <c r="AR18" s="11"/>
      <c r="AS18" s="11"/>
      <c r="AT18" s="11"/>
      <c r="AU18" s="84"/>
      <c r="AV18" s="11"/>
      <c r="AX18" s="65"/>
      <c r="AY18" s="11"/>
      <c r="AZ18" s="11"/>
    </row>
    <row r="19" spans="2:60" ht="30" customHeight="1">
      <c r="B19" s="15"/>
      <c r="C19" s="1429" t="s">
        <v>292</v>
      </c>
      <c r="D19" s="1430"/>
      <c r="E19" s="1430"/>
      <c r="F19" s="1430"/>
      <c r="G19" s="1575" t="s">
        <v>284</v>
      </c>
      <c r="H19" s="1576"/>
      <c r="I19" s="1577"/>
      <c r="J19" s="850"/>
      <c r="K19" s="848"/>
      <c r="L19" s="848"/>
      <c r="M19" s="848"/>
      <c r="N19" s="848"/>
      <c r="O19" s="848"/>
      <c r="P19" s="848"/>
      <c r="Q19" s="848"/>
      <c r="R19" s="848"/>
      <c r="S19" s="848"/>
      <c r="T19" s="848"/>
      <c r="U19" s="848"/>
      <c r="V19" s="848"/>
      <c r="W19" s="848"/>
      <c r="X19" s="849"/>
      <c r="Y19" s="850"/>
      <c r="Z19" s="848"/>
      <c r="AA19" s="848"/>
      <c r="AB19" s="848"/>
      <c r="AC19" s="849"/>
      <c r="AD19" s="842"/>
      <c r="AH19" s="11"/>
      <c r="AI19" s="11"/>
      <c r="AJ19" s="11"/>
      <c r="AK19" s="11"/>
      <c r="AL19" s="15"/>
      <c r="AM19" s="11"/>
      <c r="AN19" s="11"/>
      <c r="AO19" s="11"/>
      <c r="AP19" s="138"/>
      <c r="AQ19" s="138"/>
      <c r="AR19" s="11"/>
      <c r="AS19" s="11"/>
      <c r="AT19" s="11"/>
      <c r="AU19" s="84"/>
      <c r="AV19" s="11"/>
      <c r="AX19" s="65"/>
      <c r="AY19" s="11"/>
      <c r="AZ19" s="11"/>
    </row>
    <row r="20" spans="2:60" ht="30" customHeight="1">
      <c r="B20" s="15"/>
      <c r="C20" s="76">
        <v>8</v>
      </c>
      <c r="D20" s="1533"/>
      <c r="E20" s="1562"/>
      <c r="F20" s="344"/>
      <c r="G20" s="1572"/>
      <c r="H20" s="1573"/>
      <c r="I20" s="1574"/>
      <c r="J20" s="959"/>
      <c r="K20" s="665"/>
      <c r="L20" s="666"/>
      <c r="M20" s="666"/>
      <c r="N20" s="667"/>
      <c r="O20" s="78">
        <f t="shared" si="3"/>
        <v>0</v>
      </c>
      <c r="P20" s="79">
        <f>+SUMPRODUCT('1. Identificação Ben. Oper.'!$D$54:$H$54,J20:N20)</f>
        <v>0</v>
      </c>
      <c r="Q20" s="81" t="str">
        <f>IF(J20="","",VLOOKUP($J$10,'AP.2. Fatores de conversão'!$A$5:$I$13,3,FALSE)*J20)</f>
        <v/>
      </c>
      <c r="R20" s="81">
        <f>+VLOOKUP($J$10,'AP.2. Fatores de conversão'!$A$5:$I$13,6,FALSE)*J20</f>
        <v>0</v>
      </c>
      <c r="S20" s="80">
        <f>IF('1. Identificação Ben. Oper.'!$D$52=0,0,R20/'1. Identificação Ben. Oper.'!$D$52)</f>
        <v>0</v>
      </c>
      <c r="T20" s="81">
        <f>(VLOOKUP($J$10,'AP.2. Fatores de conversão'!$A$5:$I$13,9,FALSE)*J20)/1000</f>
        <v>0</v>
      </c>
      <c r="U20" s="960"/>
      <c r="V20" s="960"/>
      <c r="W20" s="961"/>
      <c r="X20" s="82">
        <f>IF(OR(V20="",V20=0),0,IF(OR(W20="",W20=0),0,I20+1))</f>
        <v>0</v>
      </c>
      <c r="Y20" s="304"/>
      <c r="Z20" s="353"/>
      <c r="AA20" s="79">
        <f t="shared" si="2"/>
        <v>0</v>
      </c>
      <c r="AB20" s="1077">
        <v>0</v>
      </c>
      <c r="AC20" s="83">
        <f>IF(P20=0,0,(Y20+Z20)/P20)</f>
        <v>0</v>
      </c>
      <c r="AD20" s="842"/>
      <c r="AH20" s="11"/>
      <c r="AI20" s="11"/>
      <c r="AJ20" s="11"/>
      <c r="AK20" s="11"/>
      <c r="AL20" s="15"/>
      <c r="AM20" s="11"/>
      <c r="AN20" s="11"/>
      <c r="AO20" s="11"/>
      <c r="AP20" s="138"/>
      <c r="AQ20" s="138"/>
      <c r="AR20" s="11"/>
      <c r="AS20" s="11"/>
      <c r="AT20" s="11"/>
      <c r="AU20" s="84"/>
      <c r="AV20" s="11"/>
      <c r="AX20" s="65"/>
      <c r="AY20" s="11"/>
      <c r="AZ20" s="11"/>
    </row>
    <row r="21" spans="2:60" ht="30" customHeight="1">
      <c r="B21" s="15"/>
      <c r="C21" s="76">
        <v>9</v>
      </c>
      <c r="D21" s="1533"/>
      <c r="E21" s="1562"/>
      <c r="F21" s="344"/>
      <c r="G21" s="1572"/>
      <c r="H21" s="1573"/>
      <c r="I21" s="1574"/>
      <c r="J21" s="959"/>
      <c r="K21" s="665"/>
      <c r="L21" s="666"/>
      <c r="M21" s="666"/>
      <c r="N21" s="667"/>
      <c r="O21" s="78">
        <f t="shared" si="3"/>
        <v>0</v>
      </c>
      <c r="P21" s="79">
        <f>+SUMPRODUCT('1. Identificação Ben. Oper.'!$D$54:$H$54,J21:N21)</f>
        <v>0</v>
      </c>
      <c r="Q21" s="81" t="str">
        <f>IF(J21="","",VLOOKUP($J$10,'AP.2. Fatores de conversão'!$A$5:$I$13,3,FALSE)*J21)</f>
        <v/>
      </c>
      <c r="R21" s="81">
        <f>+VLOOKUP($J$10,'AP.2. Fatores de conversão'!$A$5:$I$13,6,FALSE)*J21</f>
        <v>0</v>
      </c>
      <c r="S21" s="80">
        <f>IF('1. Identificação Ben. Oper.'!$D$52=0,0,R21/'1. Identificação Ben. Oper.'!$D$52)</f>
        <v>0</v>
      </c>
      <c r="T21" s="81">
        <f>(VLOOKUP($J$10,'AP.2. Fatores de conversão'!$A$5:$I$13,9,FALSE)*J21)/1000</f>
        <v>0</v>
      </c>
      <c r="U21" s="960"/>
      <c r="V21" s="960"/>
      <c r="W21" s="961"/>
      <c r="X21" s="82">
        <f>IF(OR(V21="",V21=0),0,IF(OR(W21="",W21=0),0,I21+1))</f>
        <v>0</v>
      </c>
      <c r="Y21" s="304"/>
      <c r="Z21" s="353"/>
      <c r="AA21" s="79">
        <f t="shared" si="2"/>
        <v>0</v>
      </c>
      <c r="AB21" s="1077">
        <v>0</v>
      </c>
      <c r="AC21" s="83">
        <f>IF(P21=0,0,(Y21+Z21)/P21)</f>
        <v>0</v>
      </c>
      <c r="AD21" s="842"/>
      <c r="AH21" s="11"/>
      <c r="AI21" s="11"/>
      <c r="AJ21" s="11"/>
      <c r="AK21" s="11"/>
      <c r="AL21" s="15"/>
      <c r="AM21" s="11"/>
      <c r="AN21" s="11"/>
      <c r="AO21" s="11"/>
      <c r="AP21" s="138"/>
      <c r="AQ21" s="138"/>
      <c r="AR21" s="11"/>
      <c r="AS21" s="11"/>
      <c r="AT21" s="11"/>
      <c r="AU21" s="84"/>
      <c r="AV21" s="11"/>
      <c r="AX21" s="65"/>
      <c r="AY21" s="11"/>
      <c r="AZ21" s="11"/>
    </row>
    <row r="22" spans="2:60" ht="30" customHeight="1" thickBot="1">
      <c r="B22" s="15"/>
      <c r="C22" s="86">
        <v>10</v>
      </c>
      <c r="D22" s="1539"/>
      <c r="E22" s="1569"/>
      <c r="F22" s="347"/>
      <c r="G22" s="1578"/>
      <c r="H22" s="1579"/>
      <c r="I22" s="1580"/>
      <c r="J22" s="962"/>
      <c r="K22" s="668"/>
      <c r="L22" s="669"/>
      <c r="M22" s="669"/>
      <c r="N22" s="670"/>
      <c r="O22" s="87">
        <f t="shared" si="3"/>
        <v>0</v>
      </c>
      <c r="P22" s="795">
        <f>+SUMPRODUCT('1. Identificação Ben. Oper.'!$D$54:$H$54,J22:N22)</f>
        <v>0</v>
      </c>
      <c r="Q22" s="853" t="str">
        <f>IF(J22="","",VLOOKUP($J$10,'AP.2. Fatores de conversão'!$A$5:$I$13,3,FALSE)*J22)</f>
        <v/>
      </c>
      <c r="R22" s="853">
        <f>+VLOOKUP($J$10,'AP.2. Fatores de conversão'!$A$5:$I$13,6,FALSE)*J22</f>
        <v>0</v>
      </c>
      <c r="S22" s="852">
        <f>IF('1. Identificação Ben. Oper.'!$D$52=0,0,R22/'1. Identificação Ben. Oper.'!$D$52)</f>
        <v>0</v>
      </c>
      <c r="T22" s="853">
        <f>(VLOOKUP($J$10,'AP.2. Fatores de conversão'!$A$5:$I$13,9,FALSE)*J22)/1000</f>
        <v>0</v>
      </c>
      <c r="U22" s="963"/>
      <c r="V22" s="963"/>
      <c r="W22" s="964"/>
      <c r="X22" s="855">
        <f>IF(OR(V22="",V22=0),0,IF(OR(W22="",W22=0),0,I22+1))</f>
        <v>0</v>
      </c>
      <c r="Y22" s="354"/>
      <c r="Z22" s="355"/>
      <c r="AA22" s="795">
        <f t="shared" si="2"/>
        <v>0</v>
      </c>
      <c r="AB22" s="1089">
        <v>0</v>
      </c>
      <c r="AC22" s="857">
        <f>IF(P22=0,0,(Y22+Z22)/P22)</f>
        <v>0</v>
      </c>
      <c r="AD22" s="842"/>
      <c r="AH22" s="11"/>
      <c r="AI22" s="11"/>
      <c r="AJ22" s="11"/>
      <c r="AK22" s="11"/>
      <c r="AL22" s="15"/>
      <c r="AM22" s="11"/>
      <c r="AN22" s="11"/>
      <c r="AO22" s="11"/>
      <c r="AP22" s="138"/>
      <c r="AQ22" s="138"/>
      <c r="AR22" s="11"/>
      <c r="AS22" s="11"/>
      <c r="AT22" s="11"/>
      <c r="AU22" s="84"/>
      <c r="AV22" s="11"/>
      <c r="AX22" s="65"/>
      <c r="AY22" s="11"/>
      <c r="AZ22" s="11"/>
    </row>
    <row r="23" spans="2:60" thickBot="1">
      <c r="B23" s="15"/>
      <c r="C23" s="23"/>
      <c r="D23" s="11"/>
      <c r="E23" s="11"/>
      <c r="F23" s="11"/>
      <c r="G23" s="11"/>
      <c r="H23" s="622">
        <f>SUM(H12:H18)</f>
        <v>0</v>
      </c>
      <c r="I23" s="11"/>
      <c r="J23" s="88">
        <f t="shared" ref="J23:P23" si="4">SUM(J12:J22)</f>
        <v>0</v>
      </c>
      <c r="K23" s="89">
        <f t="shared" si="4"/>
        <v>0</v>
      </c>
      <c r="L23" s="89">
        <f t="shared" si="4"/>
        <v>0</v>
      </c>
      <c r="M23" s="89">
        <f t="shared" si="4"/>
        <v>0</v>
      </c>
      <c r="N23" s="89">
        <f t="shared" si="4"/>
        <v>0</v>
      </c>
      <c r="O23" s="89">
        <f t="shared" si="4"/>
        <v>0</v>
      </c>
      <c r="P23" s="90">
        <f t="shared" si="4"/>
        <v>0</v>
      </c>
      <c r="Q23" s="92">
        <f>SUM(Q12:Q22)</f>
        <v>0</v>
      </c>
      <c r="R23" s="92">
        <f>SUM(R12:R22)</f>
        <v>0</v>
      </c>
      <c r="S23" s="91">
        <f>IF('1. Identificação Ben. Oper.'!$D$52=0,0,R23/'1. Identificação Ben. Oper.'!$D$52)</f>
        <v>0</v>
      </c>
      <c r="T23" s="92">
        <f>SUM(T12:T22)</f>
        <v>0</v>
      </c>
      <c r="U23" s="90">
        <f>SUM(U12:U22)</f>
        <v>0</v>
      </c>
      <c r="V23" s="300">
        <f>SUM(V12:V22)</f>
        <v>0</v>
      </c>
      <c r="W23" s="301"/>
      <c r="X23" s="299"/>
      <c r="Y23" s="93">
        <f>SUM(Y12:Y22)</f>
        <v>0</v>
      </c>
      <c r="Z23" s="94">
        <f>SUM(Z12:Z22)</f>
        <v>0</v>
      </c>
      <c r="AA23" s="94">
        <f>SUM(AA12:AA22)</f>
        <v>0</v>
      </c>
      <c r="AB23" s="94">
        <f>SUM(AB12:AB22)</f>
        <v>0</v>
      </c>
      <c r="AC23" s="285">
        <f>IF(P23=0,0,(Y23+Z23)/P23)</f>
        <v>0</v>
      </c>
      <c r="AL23" s="15"/>
      <c r="AM23" s="11"/>
      <c r="AN23" s="11"/>
      <c r="AO23" s="11"/>
      <c r="AP23" s="11"/>
      <c r="AQ23" s="11"/>
      <c r="AR23" s="11"/>
      <c r="AS23" s="11"/>
      <c r="AT23" s="11"/>
      <c r="AU23" s="11"/>
      <c r="AV23" s="11"/>
      <c r="AX23" s="135"/>
      <c r="AY23" s="135"/>
      <c r="BA23" s="11"/>
      <c r="BB23" s="36"/>
      <c r="BC23" s="84"/>
      <c r="BD23" s="65"/>
      <c r="BE23" s="65"/>
      <c r="BF23" s="65"/>
      <c r="BG23" s="11"/>
      <c r="BH23" s="11"/>
    </row>
    <row r="24" spans="2:60" s="1" customFormat="1" ht="30" customHeight="1" thickBot="1">
      <c r="B24" s="9"/>
      <c r="C24" s="1449" t="s">
        <v>185</v>
      </c>
      <c r="D24" s="1450"/>
      <c r="E24" s="95">
        <f>Y23+Z23</f>
        <v>0</v>
      </c>
      <c r="F24" s="23"/>
      <c r="G24" s="23"/>
      <c r="H24" s="23"/>
      <c r="I24" s="23"/>
      <c r="J24" s="23"/>
      <c r="K24" s="23"/>
      <c r="L24" s="23"/>
      <c r="M24" s="60"/>
      <c r="N24" s="60"/>
      <c r="O24" s="23"/>
      <c r="P24" s="96"/>
      <c r="Q24" s="96"/>
      <c r="R24" s="60"/>
      <c r="S24" s="60"/>
      <c r="T24" s="60"/>
      <c r="U24" s="60"/>
      <c r="V24" s="60"/>
      <c r="W24" s="60"/>
      <c r="X24" s="890"/>
      <c r="Y24" s="483"/>
      <c r="Z24" s="483"/>
      <c r="AA24" s="483"/>
      <c r="AB24" s="23"/>
      <c r="AC24" s="23"/>
      <c r="AD24" s="23"/>
      <c r="AE24" s="23"/>
      <c r="AF24" s="23"/>
      <c r="AG24" s="23"/>
      <c r="AH24" s="23"/>
      <c r="AI24" s="23"/>
      <c r="AJ24" s="169"/>
      <c r="AK24" s="169"/>
      <c r="AL24" s="1044"/>
      <c r="AM24" s="169"/>
      <c r="AN24" s="169"/>
      <c r="AO24" s="169"/>
      <c r="AP24" s="169"/>
      <c r="AQ24" s="169"/>
      <c r="AR24" s="169"/>
      <c r="AS24" s="169"/>
      <c r="AT24" s="169"/>
      <c r="AU24" s="169"/>
      <c r="AV24" s="11"/>
      <c r="AY24" s="23"/>
      <c r="AZ24" s="38"/>
      <c r="BA24" s="137"/>
      <c r="BB24" s="65"/>
      <c r="BC24" s="65"/>
      <c r="BD24" s="135"/>
      <c r="BE24" s="135"/>
      <c r="BF24" s="135"/>
      <c r="BG24" s="135"/>
    </row>
    <row r="25" spans="2:60" ht="30" customHeight="1" thickBot="1">
      <c r="B25" s="15"/>
      <c r="C25" s="1449" t="s">
        <v>245</v>
      </c>
      <c r="D25" s="1450"/>
      <c r="E25" s="95">
        <f>AA23</f>
        <v>0</v>
      </c>
      <c r="F25" s="170"/>
      <c r="G25" s="170"/>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69"/>
      <c r="AK25" s="169"/>
      <c r="AL25" s="1044"/>
      <c r="AM25" s="169"/>
      <c r="AN25" s="169"/>
      <c r="AO25" s="169"/>
      <c r="AP25" s="169"/>
      <c r="AQ25" s="169"/>
      <c r="AR25" s="169"/>
      <c r="AS25" s="169"/>
      <c r="AT25" s="169"/>
      <c r="AU25" s="169"/>
      <c r="AV25" s="11"/>
      <c r="AY25" s="11"/>
      <c r="AZ25" s="11"/>
      <c r="BA25" s="84"/>
      <c r="BB25" s="65"/>
      <c r="BC25" s="65"/>
      <c r="BD25" s="135"/>
      <c r="BE25" s="135"/>
      <c r="BF25" s="135"/>
      <c r="BG25" s="135"/>
    </row>
    <row r="26" spans="2:60" ht="30" customHeight="1" thickBot="1">
      <c r="B26" s="15"/>
      <c r="C26" s="1557" t="s">
        <v>516</v>
      </c>
      <c r="D26" s="1558"/>
      <c r="E26" s="95">
        <f>IF(E25&lt;=('2. Medidas a) i)'!E38+'3. Medidas a) ii)'!E37+'4. Medidas a).iii) Sistemas'!E25+'5. Medidas a).iii) Iluminação'!E20+'6. Medidas a) iv)'!E25+'7. Medidas b) i)'!E24+'9. Medidas d)'!F30+'R.2. Apoio Reembol.'!E27)*0.3,E25,('2. Medidas a) i)'!E38+'3. Medidas a) ii)'!E37+'4. Medidas a).iii) Sistemas'!E25+'5. Medidas a).iii) Iluminação'!E20+'6. Medidas a) iv)'!E25+'7. Medidas b) i)'!E24+'9. Medidas d)'!F30+'R.2. Apoio Reembol.'!E27)*0.3)</f>
        <v>0</v>
      </c>
      <c r="F26" s="1204"/>
      <c r="G26" s="1205"/>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69"/>
      <c r="AK26" s="169"/>
      <c r="AL26" s="1044"/>
      <c r="AM26" s="169"/>
      <c r="AN26" s="169"/>
      <c r="AO26" s="169"/>
      <c r="AP26" s="169"/>
      <c r="AQ26" s="169"/>
      <c r="AR26" s="169"/>
      <c r="AS26" s="169"/>
      <c r="AT26" s="169"/>
      <c r="AU26" s="169"/>
      <c r="AV26" s="11"/>
      <c r="AY26" s="11"/>
      <c r="AZ26" s="11"/>
      <c r="BA26" s="84"/>
      <c r="BB26" s="65"/>
      <c r="BC26" s="65"/>
      <c r="BD26" s="135"/>
      <c r="BE26" s="135"/>
      <c r="BF26" s="135"/>
      <c r="BG26" s="135"/>
    </row>
    <row r="27" spans="2:60" ht="30" customHeight="1" thickBot="1">
      <c r="B27" s="15"/>
      <c r="C27" s="1557" t="s">
        <v>293</v>
      </c>
      <c r="D27" s="1558"/>
      <c r="E27" s="95">
        <f>E25-E26</f>
        <v>0</v>
      </c>
      <c r="F27" s="11"/>
      <c r="G27" s="420"/>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69"/>
      <c r="AK27" s="169"/>
      <c r="AL27" s="1044"/>
      <c r="AM27" s="169"/>
      <c r="AN27" s="169"/>
      <c r="AO27" s="169"/>
      <c r="AP27" s="169"/>
      <c r="AQ27" s="169"/>
      <c r="AR27" s="169"/>
      <c r="AS27" s="169"/>
      <c r="AT27" s="169"/>
      <c r="AU27" s="169"/>
      <c r="AV27" s="11"/>
      <c r="AY27" s="11"/>
      <c r="AZ27" s="11"/>
      <c r="BA27" s="84"/>
      <c r="BB27" s="65"/>
      <c r="BC27" s="65"/>
      <c r="BD27" s="135"/>
      <c r="BE27" s="135"/>
      <c r="BF27" s="135"/>
      <c r="BG27" s="135"/>
    </row>
    <row r="28" spans="2:60" ht="30" customHeight="1" thickBot="1">
      <c r="B28" s="15"/>
      <c r="C28" s="1449" t="s">
        <v>409</v>
      </c>
      <c r="D28" s="1450"/>
      <c r="E28" s="95">
        <f>E24-E25</f>
        <v>0</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69"/>
      <c r="AK28" s="169"/>
      <c r="AL28" s="1044"/>
      <c r="AM28" s="169"/>
      <c r="AN28" s="169"/>
      <c r="AO28" s="169"/>
      <c r="AP28" s="169"/>
      <c r="AQ28" s="169"/>
      <c r="AR28" s="169"/>
      <c r="AS28" s="169"/>
      <c r="AT28" s="169"/>
      <c r="AU28" s="169"/>
      <c r="AV28" s="11"/>
      <c r="AY28" s="11"/>
      <c r="AZ28" s="11"/>
      <c r="BA28" s="84"/>
      <c r="BB28" s="65"/>
      <c r="BC28" s="65"/>
      <c r="BD28" s="135"/>
      <c r="BE28" s="135"/>
      <c r="BF28" s="135"/>
      <c r="BG28" s="135"/>
    </row>
    <row r="29" spans="2:60" ht="27.6" customHeight="1" thickBot="1">
      <c r="B29" s="15"/>
      <c r="C29" s="1451" t="s">
        <v>493</v>
      </c>
      <c r="D29" s="1451"/>
      <c r="E29" s="1451"/>
      <c r="F29" s="145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65"/>
      <c r="AJ29" s="169"/>
      <c r="AK29" s="169"/>
      <c r="AL29" s="1044"/>
      <c r="AM29" s="169"/>
      <c r="AN29" s="169"/>
      <c r="AO29" s="169"/>
      <c r="AP29" s="169"/>
      <c r="AQ29" s="169"/>
      <c r="AR29" s="169"/>
      <c r="AS29" s="169"/>
      <c r="AT29" s="169"/>
      <c r="AU29" s="169"/>
      <c r="AV29" s="11"/>
      <c r="AY29" s="11"/>
      <c r="AZ29" s="11"/>
      <c r="BA29" s="84"/>
      <c r="BB29" s="11"/>
      <c r="BC29" s="65"/>
      <c r="BD29" s="135"/>
      <c r="BE29" s="135"/>
      <c r="BF29" s="135"/>
      <c r="BG29" s="135"/>
    </row>
    <row r="30" spans="2:60" ht="56.25" customHeight="1" thickBot="1">
      <c r="B30" s="15"/>
      <c r="C30" s="98" t="s">
        <v>26</v>
      </c>
      <c r="D30" s="99"/>
      <c r="E30" s="99"/>
      <c r="F30" s="99"/>
      <c r="G30" s="99"/>
      <c r="H30" s="99"/>
      <c r="I30" s="99"/>
      <c r="J30" s="1453" t="s">
        <v>104</v>
      </c>
      <c r="K30" s="1454"/>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1455"/>
      <c r="AH30" s="1455"/>
      <c r="AI30" s="1456"/>
      <c r="AJ30" s="169"/>
      <c r="AK30" s="169"/>
      <c r="AL30" s="1044"/>
      <c r="AM30" s="169"/>
      <c r="AN30" s="169"/>
      <c r="AO30" s="169"/>
      <c r="AP30" s="169"/>
      <c r="AQ30" s="169"/>
      <c r="AR30" s="169"/>
      <c r="AS30" s="169"/>
      <c r="AT30" s="169"/>
      <c r="AU30" s="169"/>
      <c r="AV30" s="11"/>
      <c r="AY30" s="11"/>
      <c r="AZ30" s="11"/>
      <c r="BA30" s="84"/>
      <c r="BB30" s="11"/>
      <c r="BC30" s="65"/>
      <c r="BD30" s="135"/>
      <c r="BE30" s="135"/>
      <c r="BF30" s="135"/>
      <c r="BG30" s="135"/>
    </row>
    <row r="31" spans="2:60" ht="15.75" thickBot="1">
      <c r="B31" s="15"/>
      <c r="C31" s="100"/>
      <c r="D31" s="101"/>
      <c r="E31" s="101"/>
      <c r="F31" s="101"/>
      <c r="G31" s="101"/>
      <c r="H31" s="102"/>
      <c r="I31" s="101"/>
      <c r="J31" s="1509" t="s">
        <v>13</v>
      </c>
      <c r="K31" s="1510"/>
      <c r="L31" s="1510"/>
      <c r="M31" s="1510"/>
      <c r="N31" s="1510"/>
      <c r="O31" s="1510"/>
      <c r="P31" s="1510"/>
      <c r="Q31" s="1510"/>
      <c r="R31" s="1510"/>
      <c r="S31" s="1510"/>
      <c r="T31" s="1510"/>
      <c r="U31" s="1510"/>
      <c r="V31" s="1510"/>
      <c r="W31" s="1510"/>
      <c r="X31" s="1510"/>
      <c r="Y31" s="1510"/>
      <c r="Z31" s="1510"/>
      <c r="AA31" s="1510"/>
      <c r="AB31" s="1510"/>
      <c r="AC31" s="1510"/>
      <c r="AD31" s="1510"/>
      <c r="AE31" s="1510"/>
      <c r="AF31" s="1510"/>
      <c r="AG31" s="1510"/>
      <c r="AH31" s="1511"/>
      <c r="AI31" s="103"/>
      <c r="AJ31" s="169"/>
      <c r="AK31" s="169"/>
      <c r="AL31" s="1044"/>
      <c r="AM31" s="169"/>
      <c r="AN31" s="169"/>
      <c r="AO31" s="169"/>
      <c r="AP31" s="169"/>
      <c r="AQ31" s="169"/>
      <c r="AR31" s="169"/>
      <c r="AS31" s="169"/>
      <c r="AT31" s="169"/>
      <c r="AU31" s="169"/>
      <c r="AV31" s="11"/>
      <c r="AY31" s="11"/>
      <c r="AZ31" s="11"/>
      <c r="BA31" s="11"/>
      <c r="BB31" s="11"/>
      <c r="BC31" s="65"/>
      <c r="BD31" s="135"/>
      <c r="BE31" s="135"/>
      <c r="BF31" s="135"/>
      <c r="BG31" s="135"/>
    </row>
    <row r="32" spans="2:60" ht="28.5" customHeight="1" thickBot="1">
      <c r="B32" s="15"/>
      <c r="C32" s="104" t="s">
        <v>27</v>
      </c>
      <c r="D32" s="1238" t="s">
        <v>85</v>
      </c>
      <c r="E32" s="1238" t="s">
        <v>84</v>
      </c>
      <c r="F32" s="1238" t="s">
        <v>90</v>
      </c>
      <c r="G32" s="555"/>
      <c r="H32" s="1452" t="s">
        <v>53</v>
      </c>
      <c r="I32" s="1452"/>
      <c r="J32" s="563">
        <v>1</v>
      </c>
      <c r="K32" s="563">
        <v>2</v>
      </c>
      <c r="L32" s="563">
        <v>3</v>
      </c>
      <c r="M32" s="563">
        <v>4</v>
      </c>
      <c r="N32" s="563">
        <v>5</v>
      </c>
      <c r="O32" s="563">
        <v>6</v>
      </c>
      <c r="P32" s="563">
        <v>7</v>
      </c>
      <c r="Q32" s="563">
        <v>8</v>
      </c>
      <c r="R32" s="563">
        <v>9</v>
      </c>
      <c r="S32" s="563">
        <v>10</v>
      </c>
      <c r="T32" s="563">
        <v>11</v>
      </c>
      <c r="U32" s="563">
        <v>12</v>
      </c>
      <c r="V32" s="563">
        <v>13</v>
      </c>
      <c r="W32" s="563">
        <v>14</v>
      </c>
      <c r="X32" s="563">
        <v>15</v>
      </c>
      <c r="Y32" s="563">
        <v>16</v>
      </c>
      <c r="Z32" s="563">
        <v>17</v>
      </c>
      <c r="AA32" s="563">
        <v>18</v>
      </c>
      <c r="AB32" s="563">
        <v>19</v>
      </c>
      <c r="AC32" s="563">
        <v>20</v>
      </c>
      <c r="AD32" s="563">
        <v>21</v>
      </c>
      <c r="AE32" s="563">
        <v>22</v>
      </c>
      <c r="AF32" s="563">
        <v>23</v>
      </c>
      <c r="AG32" s="563">
        <v>24</v>
      </c>
      <c r="AH32" s="563">
        <v>25</v>
      </c>
      <c r="AI32" s="106" t="s">
        <v>28</v>
      </c>
      <c r="AJ32" s="256"/>
      <c r="AK32" s="256"/>
      <c r="AL32" s="1045"/>
      <c r="AM32" s="256"/>
      <c r="AN32" s="256"/>
      <c r="AO32" s="256"/>
      <c r="AP32" s="256"/>
      <c r="AQ32" s="256"/>
      <c r="AR32" s="256"/>
      <c r="AS32" s="256"/>
      <c r="AT32" s="256"/>
      <c r="AU32" s="258" t="s">
        <v>121</v>
      </c>
      <c r="AV32" s="258" t="s">
        <v>120</v>
      </c>
      <c r="AY32" s="11"/>
      <c r="AZ32" s="11"/>
      <c r="BA32" s="11"/>
      <c r="BB32" s="11"/>
      <c r="BC32" s="11"/>
      <c r="BD32" s="135"/>
      <c r="BE32" s="135"/>
      <c r="BF32" s="135"/>
      <c r="BG32" s="135"/>
    </row>
    <row r="33" spans="2:59" ht="15.75" thickBot="1">
      <c r="B33" s="15"/>
      <c r="C33" s="1220">
        <f t="shared" ref="C33:C39" si="5">C12</f>
        <v>1</v>
      </c>
      <c r="D33" s="1221">
        <f t="shared" ref="D33:D39" si="6">P12</f>
        <v>0</v>
      </c>
      <c r="E33" s="1221">
        <f t="shared" ref="E33:F39" si="7">U12</f>
        <v>0</v>
      </c>
      <c r="F33" s="1221">
        <f t="shared" si="7"/>
        <v>0</v>
      </c>
      <c r="G33" s="517"/>
      <c r="H33" s="517">
        <f>IF(D33="",0,D33-E33)</f>
        <v>0</v>
      </c>
      <c r="I33" s="518"/>
      <c r="J33" s="110">
        <f>IF($I12&gt;=25,$H33,IF(J$32&lt;=$I12,$H33,IF(J$32&lt;=($I12*($W12+1)),$H33,0)))-IF($I12="",0,IF(J$32-1&lt;=($I12*$W12),$F33,0))*IF(OR($X12=0,$X12&gt;25),0,IF(MOD(J$32,$I12)=0,1,0))</f>
        <v>0</v>
      </c>
      <c r="K33" s="110">
        <f t="shared" ref="K33:AH33" si="8">IF($I12&gt;=25,$H33,IF(K$32&lt;=$I12,$H33,IF(K$32&lt;=($I12*($W12+1)),$H33,0)))-IF($I12="",0,IF(K$32-1&lt;=($I12*$W12),$F33,0))*IF(OR($X12=0,$X12&gt;25),0,IF(MOD(K$32-1,$I12)=0,1,0))</f>
        <v>0</v>
      </c>
      <c r="L33" s="110">
        <f t="shared" si="8"/>
        <v>0</v>
      </c>
      <c r="M33" s="110">
        <f t="shared" si="8"/>
        <v>0</v>
      </c>
      <c r="N33" s="110">
        <f t="shared" si="8"/>
        <v>0</v>
      </c>
      <c r="O33" s="110">
        <f t="shared" si="8"/>
        <v>0</v>
      </c>
      <c r="P33" s="110">
        <f t="shared" si="8"/>
        <v>0</v>
      </c>
      <c r="Q33" s="110">
        <f t="shared" si="8"/>
        <v>0</v>
      </c>
      <c r="R33" s="110">
        <f t="shared" si="8"/>
        <v>0</v>
      </c>
      <c r="S33" s="110">
        <f t="shared" si="8"/>
        <v>0</v>
      </c>
      <c r="T33" s="110">
        <f t="shared" si="8"/>
        <v>0</v>
      </c>
      <c r="U33" s="110">
        <f t="shared" si="8"/>
        <v>0</v>
      </c>
      <c r="V33" s="110">
        <f t="shared" si="8"/>
        <v>0</v>
      </c>
      <c r="W33" s="110">
        <f t="shared" si="8"/>
        <v>0</v>
      </c>
      <c r="X33" s="110">
        <f t="shared" si="8"/>
        <v>0</v>
      </c>
      <c r="Y33" s="110">
        <f t="shared" si="8"/>
        <v>0</v>
      </c>
      <c r="Z33" s="110">
        <f t="shared" si="8"/>
        <v>0</v>
      </c>
      <c r="AA33" s="110">
        <f t="shared" si="8"/>
        <v>0</v>
      </c>
      <c r="AB33" s="110">
        <f t="shared" si="8"/>
        <v>0</v>
      </c>
      <c r="AC33" s="110">
        <f t="shared" si="8"/>
        <v>0</v>
      </c>
      <c r="AD33" s="110">
        <f t="shared" si="8"/>
        <v>0</v>
      </c>
      <c r="AE33" s="110">
        <f t="shared" si="8"/>
        <v>0</v>
      </c>
      <c r="AF33" s="110">
        <f t="shared" si="8"/>
        <v>0</v>
      </c>
      <c r="AG33" s="110">
        <f t="shared" si="8"/>
        <v>0</v>
      </c>
      <c r="AH33" s="110">
        <f t="shared" si="8"/>
        <v>0</v>
      </c>
      <c r="AI33" s="111">
        <f t="shared" ref="AI33:AI42" si="9">SUM(J33:AH33)</f>
        <v>0</v>
      </c>
      <c r="AJ33" s="256">
        <v>1</v>
      </c>
      <c r="AK33" s="256"/>
      <c r="AL33" s="1045"/>
      <c r="AM33" s="256"/>
      <c r="AN33" s="256"/>
      <c r="AO33" s="256"/>
      <c r="AP33" s="256"/>
      <c r="AQ33" s="256"/>
      <c r="AR33" s="256"/>
      <c r="AS33" s="256"/>
      <c r="AT33" s="256"/>
      <c r="AU33" s="258">
        <f>+IF(F12="",0,IF(F12=#REF!,0,IF(F12=#REF!,1.501,IF(F12=#REF!,20.001,0))))</f>
        <v>0</v>
      </c>
      <c r="AV33" s="258">
        <f>+IF(F12="",10000000000,IF(F12=#REF!,1.5,IF(F12=#REF!,20,IF(F12=#REF!,10000000000,10000000000))))</f>
        <v>10000000000</v>
      </c>
      <c r="BD33" s="135"/>
      <c r="BE33" s="135"/>
      <c r="BF33" s="135"/>
      <c r="BG33" s="135"/>
    </row>
    <row r="34" spans="2:59" ht="15.75" thickBot="1">
      <c r="B34" s="15"/>
      <c r="C34" s="1222">
        <f t="shared" si="5"/>
        <v>2</v>
      </c>
      <c r="D34" s="1223">
        <f t="shared" si="6"/>
        <v>0</v>
      </c>
      <c r="E34" s="1223">
        <f t="shared" si="7"/>
        <v>0</v>
      </c>
      <c r="F34" s="1223">
        <f t="shared" si="7"/>
        <v>0</v>
      </c>
      <c r="G34" s="108"/>
      <c r="H34" s="108">
        <f t="shared" ref="H34:H42" si="10">IF(D34="",0,D34-E34)</f>
        <v>0</v>
      </c>
      <c r="I34" s="112"/>
      <c r="J34" s="110">
        <f>IF($I13&gt;=25,$H34,IF(J$32&lt;=$I13,$H34,IF(J$32&lt;=($I13*($W13+1)),$H34,0)))-IF($I13="",0,IF(J$32-1&lt;=($I13*$W13),$F34,0))*IF(OR($X13=0,$X13&gt;25),0,IF(MOD(J$32,$I13)=0,1,0))</f>
        <v>0</v>
      </c>
      <c r="K34" s="110">
        <f t="shared" ref="K34:AH34" si="11">IF($I13&gt;=25,$H34,IF(K$32&lt;=$I13,$H34,IF(K$32&lt;=($I13*($W13+1)),$H34,0)))-IF($I13="",0,IF(K$32-1&lt;=($I13*$W13),$F34,0))*IF(OR($X13=0,$X13&gt;25),0,IF(MOD(K$32-1,$I13)=0,1,0))</f>
        <v>0</v>
      </c>
      <c r="L34" s="110">
        <f t="shared" si="11"/>
        <v>0</v>
      </c>
      <c r="M34" s="110">
        <f t="shared" si="11"/>
        <v>0</v>
      </c>
      <c r="N34" s="110">
        <f t="shared" si="11"/>
        <v>0</v>
      </c>
      <c r="O34" s="110">
        <f t="shared" si="11"/>
        <v>0</v>
      </c>
      <c r="P34" s="110">
        <f t="shared" si="11"/>
        <v>0</v>
      </c>
      <c r="Q34" s="110">
        <f t="shared" si="11"/>
        <v>0</v>
      </c>
      <c r="R34" s="110">
        <f t="shared" si="11"/>
        <v>0</v>
      </c>
      <c r="S34" s="110">
        <f t="shared" si="11"/>
        <v>0</v>
      </c>
      <c r="T34" s="110">
        <f t="shared" si="11"/>
        <v>0</v>
      </c>
      <c r="U34" s="110">
        <f t="shared" si="11"/>
        <v>0</v>
      </c>
      <c r="V34" s="110">
        <f t="shared" si="11"/>
        <v>0</v>
      </c>
      <c r="W34" s="110">
        <f t="shared" si="11"/>
        <v>0</v>
      </c>
      <c r="X34" s="110">
        <f t="shared" si="11"/>
        <v>0</v>
      </c>
      <c r="Y34" s="110">
        <f t="shared" si="11"/>
        <v>0</v>
      </c>
      <c r="Z34" s="110">
        <f t="shared" si="11"/>
        <v>0</v>
      </c>
      <c r="AA34" s="110">
        <f t="shared" si="11"/>
        <v>0</v>
      </c>
      <c r="AB34" s="110">
        <f t="shared" si="11"/>
        <v>0</v>
      </c>
      <c r="AC34" s="110">
        <f t="shared" si="11"/>
        <v>0</v>
      </c>
      <c r="AD34" s="110">
        <f t="shared" si="11"/>
        <v>0</v>
      </c>
      <c r="AE34" s="110">
        <f t="shared" si="11"/>
        <v>0</v>
      </c>
      <c r="AF34" s="110">
        <f t="shared" si="11"/>
        <v>0</v>
      </c>
      <c r="AG34" s="110">
        <f t="shared" si="11"/>
        <v>0</v>
      </c>
      <c r="AH34" s="110">
        <f t="shared" si="11"/>
        <v>0</v>
      </c>
      <c r="AI34" s="111">
        <f t="shared" si="9"/>
        <v>0</v>
      </c>
      <c r="AJ34" s="256">
        <v>2</v>
      </c>
      <c r="AK34" s="256"/>
      <c r="AL34" s="1045"/>
      <c r="AM34" s="256"/>
      <c r="AN34" s="256"/>
      <c r="AO34" s="256"/>
      <c r="AP34" s="256"/>
      <c r="AQ34" s="256"/>
      <c r="AR34" s="256"/>
      <c r="AS34" s="256"/>
      <c r="AT34" s="256"/>
      <c r="AU34" s="258">
        <f>+IF(F13="",0,IF(F13=#REF!,0,IF(F13=#REF!,1.501,IF(F13=#REF!,20.001,0))))</f>
        <v>0</v>
      </c>
      <c r="AV34" s="258">
        <f>+IF(F13="",10000000000,IF(F13=#REF!,1.5,IF(F13=#REF!,20,IF(F13=#REF!,10000000000,10000000000))))</f>
        <v>10000000000</v>
      </c>
      <c r="BD34" s="135"/>
      <c r="BE34" s="135"/>
      <c r="BF34" s="135"/>
      <c r="BG34" s="135"/>
    </row>
    <row r="35" spans="2:59" ht="15.75" thickBot="1">
      <c r="B35" s="15"/>
      <c r="C35" s="1220">
        <f t="shared" si="5"/>
        <v>3</v>
      </c>
      <c r="D35" s="1221">
        <f t="shared" si="6"/>
        <v>0</v>
      </c>
      <c r="E35" s="1221">
        <f t="shared" si="7"/>
        <v>0</v>
      </c>
      <c r="F35" s="1221">
        <f t="shared" si="7"/>
        <v>0</v>
      </c>
      <c r="G35" s="517"/>
      <c r="H35" s="517">
        <f t="shared" si="10"/>
        <v>0</v>
      </c>
      <c r="I35" s="519"/>
      <c r="J35" s="110">
        <f>IF($I14&gt;=25,$H35,IF(J$32&lt;=$I14,$H35,IF(J$32&lt;=($I14*($W14+1)),$H35,0)))-IF($I14="",0,IF(J$32-1&lt;=($I14*$W14),$F35,0))*IF(OR($X14=0,$X14&gt;25),0,IF(MOD(J$32,$I14)=0,1,0))</f>
        <v>0</v>
      </c>
      <c r="K35" s="110">
        <f t="shared" ref="K35:AH35" si="12">IF($I14&gt;=25,$H35,IF(K$32&lt;=$I14,$H35,IF(K$32&lt;=($I14*($W14+1)),$H35,0)))-IF($I14="",0,IF(K$32-1&lt;=($I14*$W14),$F35,0))*IF(OR($X14=0,$X14&gt;25),0,IF(MOD(K$32-1,$I14)=0,1,0))</f>
        <v>0</v>
      </c>
      <c r="L35" s="110">
        <f t="shared" si="12"/>
        <v>0</v>
      </c>
      <c r="M35" s="110">
        <f t="shared" si="12"/>
        <v>0</v>
      </c>
      <c r="N35" s="110">
        <f t="shared" si="12"/>
        <v>0</v>
      </c>
      <c r="O35" s="110">
        <f t="shared" si="12"/>
        <v>0</v>
      </c>
      <c r="P35" s="110">
        <f t="shared" si="12"/>
        <v>0</v>
      </c>
      <c r="Q35" s="110">
        <f t="shared" si="12"/>
        <v>0</v>
      </c>
      <c r="R35" s="110">
        <f t="shared" si="12"/>
        <v>0</v>
      </c>
      <c r="S35" s="110">
        <f t="shared" si="12"/>
        <v>0</v>
      </c>
      <c r="T35" s="110">
        <f t="shared" si="12"/>
        <v>0</v>
      </c>
      <c r="U35" s="110">
        <f t="shared" si="12"/>
        <v>0</v>
      </c>
      <c r="V35" s="110">
        <f t="shared" si="12"/>
        <v>0</v>
      </c>
      <c r="W35" s="110">
        <f t="shared" si="12"/>
        <v>0</v>
      </c>
      <c r="X35" s="110">
        <f t="shared" si="12"/>
        <v>0</v>
      </c>
      <c r="Y35" s="110">
        <f t="shared" si="12"/>
        <v>0</v>
      </c>
      <c r="Z35" s="110">
        <f t="shared" si="12"/>
        <v>0</v>
      </c>
      <c r="AA35" s="110">
        <f t="shared" si="12"/>
        <v>0</v>
      </c>
      <c r="AB35" s="110">
        <f t="shared" si="12"/>
        <v>0</v>
      </c>
      <c r="AC35" s="110">
        <f t="shared" si="12"/>
        <v>0</v>
      </c>
      <c r="AD35" s="110">
        <f t="shared" si="12"/>
        <v>0</v>
      </c>
      <c r="AE35" s="110">
        <f t="shared" si="12"/>
        <v>0</v>
      </c>
      <c r="AF35" s="110">
        <f t="shared" si="12"/>
        <v>0</v>
      </c>
      <c r="AG35" s="110">
        <f t="shared" si="12"/>
        <v>0</v>
      </c>
      <c r="AH35" s="110">
        <f t="shared" si="12"/>
        <v>0</v>
      </c>
      <c r="AI35" s="111">
        <f t="shared" si="9"/>
        <v>0</v>
      </c>
      <c r="AJ35" s="256">
        <v>3</v>
      </c>
      <c r="AK35" s="256"/>
      <c r="AL35" s="1045"/>
      <c r="AM35" s="256"/>
      <c r="AN35" s="256"/>
      <c r="AO35" s="256"/>
      <c r="AP35" s="256"/>
      <c r="AQ35" s="256"/>
      <c r="AR35" s="256"/>
      <c r="AS35" s="256"/>
      <c r="AT35" s="256"/>
      <c r="AU35" s="258">
        <f>+IF(F14="",0,IF(F14=#REF!,0,IF(F14=#REF!,1.501,IF(F14=#REF!,20.001,0))))</f>
        <v>0</v>
      </c>
      <c r="AV35" s="258">
        <f>+IF(F14="",10000000000,IF(F14=#REF!,1.5,IF(F14=#REF!,20,IF(F14=#REF!,10000000000,10000000000))))</f>
        <v>10000000000</v>
      </c>
      <c r="BD35" s="135"/>
      <c r="BE35" s="135"/>
      <c r="BF35" s="135"/>
      <c r="BG35" s="135"/>
    </row>
    <row r="36" spans="2:59" ht="15.75" thickBot="1">
      <c r="B36" s="15"/>
      <c r="C36" s="1222">
        <f t="shared" si="5"/>
        <v>4</v>
      </c>
      <c r="D36" s="1223">
        <f t="shared" si="6"/>
        <v>0</v>
      </c>
      <c r="E36" s="1223">
        <f t="shared" si="7"/>
        <v>0</v>
      </c>
      <c r="F36" s="1223">
        <f t="shared" si="7"/>
        <v>0</v>
      </c>
      <c r="G36" s="108"/>
      <c r="H36" s="108">
        <f t="shared" si="10"/>
        <v>0</v>
      </c>
      <c r="I36" s="112"/>
      <c r="J36" s="110">
        <f>IF($I15&gt;=25,$H36,IF(J$32&lt;=$I15,$H36,IF(J$32&lt;=($I15*($W15+1)),$H36,0)))-IF($I15="",0,IF(J$32-1&lt;=($I15*$W15),$F36,0))*IF(OR($X15=0,$X15&gt;25),0,IF(MOD(J$32,$I15)=0,1,0))</f>
        <v>0</v>
      </c>
      <c r="K36" s="110">
        <f t="shared" ref="K36:AH36" si="13">IF($I15&gt;=25,$H36,IF(K$32&lt;=$I15,$H36,IF(K$32&lt;=($I15*($W15+1)),$H36,0)))-IF($I15="",0,IF(K$32-1&lt;=($I15*$W15),$F36,0))*IF(OR($X15=0,$X15&gt;25),0,IF(MOD(K$32-1,$I15)=0,1,0))</f>
        <v>0</v>
      </c>
      <c r="L36" s="110">
        <f t="shared" si="13"/>
        <v>0</v>
      </c>
      <c r="M36" s="110">
        <f t="shared" si="13"/>
        <v>0</v>
      </c>
      <c r="N36" s="110">
        <f t="shared" si="13"/>
        <v>0</v>
      </c>
      <c r="O36" s="110">
        <f t="shared" si="13"/>
        <v>0</v>
      </c>
      <c r="P36" s="110">
        <f t="shared" si="13"/>
        <v>0</v>
      </c>
      <c r="Q36" s="110">
        <f t="shared" si="13"/>
        <v>0</v>
      </c>
      <c r="R36" s="110">
        <f t="shared" si="13"/>
        <v>0</v>
      </c>
      <c r="S36" s="110">
        <f t="shared" si="13"/>
        <v>0</v>
      </c>
      <c r="T36" s="110">
        <f t="shared" si="13"/>
        <v>0</v>
      </c>
      <c r="U36" s="110">
        <f t="shared" si="13"/>
        <v>0</v>
      </c>
      <c r="V36" s="110">
        <f t="shared" si="13"/>
        <v>0</v>
      </c>
      <c r="W36" s="110">
        <f t="shared" si="13"/>
        <v>0</v>
      </c>
      <c r="X36" s="110">
        <f t="shared" si="13"/>
        <v>0</v>
      </c>
      <c r="Y36" s="110">
        <f t="shared" si="13"/>
        <v>0</v>
      </c>
      <c r="Z36" s="110">
        <f t="shared" si="13"/>
        <v>0</v>
      </c>
      <c r="AA36" s="110">
        <f t="shared" si="13"/>
        <v>0</v>
      </c>
      <c r="AB36" s="110">
        <f t="shared" si="13"/>
        <v>0</v>
      </c>
      <c r="AC36" s="110">
        <f t="shared" si="13"/>
        <v>0</v>
      </c>
      <c r="AD36" s="110">
        <f t="shared" si="13"/>
        <v>0</v>
      </c>
      <c r="AE36" s="110">
        <f t="shared" si="13"/>
        <v>0</v>
      </c>
      <c r="AF36" s="110">
        <f t="shared" si="13"/>
        <v>0</v>
      </c>
      <c r="AG36" s="110">
        <f t="shared" si="13"/>
        <v>0</v>
      </c>
      <c r="AH36" s="110">
        <f t="shared" si="13"/>
        <v>0</v>
      </c>
      <c r="AI36" s="111">
        <f t="shared" si="9"/>
        <v>0</v>
      </c>
      <c r="AJ36" s="256">
        <v>4</v>
      </c>
      <c r="AK36" s="256"/>
      <c r="AL36" s="1045"/>
      <c r="AM36" s="256"/>
      <c r="AN36" s="256"/>
      <c r="AO36" s="256"/>
      <c r="AP36" s="256"/>
      <c r="AQ36" s="256"/>
      <c r="AR36" s="256"/>
      <c r="AS36" s="256"/>
      <c r="AT36" s="256"/>
      <c r="AU36" s="258">
        <f>+IF(F15="",0,IF(F15=#REF!,0,IF(F15=#REF!,1.501,IF(F15=#REF!,20.001,0))))</f>
        <v>0</v>
      </c>
      <c r="AV36" s="258">
        <f>+IF(F15="",10000000000,IF(F15=#REF!,1.5,IF(F15=#REF!,20,IF(F15=#REF!,10000000000,10000000000))))</f>
        <v>10000000000</v>
      </c>
      <c r="BD36" s="135"/>
      <c r="BE36" s="135"/>
      <c r="BF36" s="135"/>
      <c r="BG36" s="135"/>
    </row>
    <row r="37" spans="2:59" ht="15" customHeight="1" thickBot="1">
      <c r="B37" s="15"/>
      <c r="C37" s="1220">
        <f t="shared" si="5"/>
        <v>5</v>
      </c>
      <c r="D37" s="1221">
        <f t="shared" si="6"/>
        <v>0</v>
      </c>
      <c r="E37" s="1221">
        <f t="shared" si="7"/>
        <v>0</v>
      </c>
      <c r="F37" s="1221">
        <f t="shared" si="7"/>
        <v>0</v>
      </c>
      <c r="G37" s="517"/>
      <c r="H37" s="517">
        <f t="shared" si="10"/>
        <v>0</v>
      </c>
      <c r="I37" s="519"/>
      <c r="J37" s="110">
        <f>IF($I16&gt;=25,$H37,IF(J$32&lt;=$I16,$H37,IF(J$32&lt;=($I16*($W16+1)),$H37,0)))-IF($I16="",0,IF(J$32-1&lt;=($I16*$W16),$F37,0))*IF(OR($X16=0,$X16&gt;25),0,IF(MOD(J$32,$I16)=0,1,0))</f>
        <v>0</v>
      </c>
      <c r="K37" s="110">
        <f t="shared" ref="K37:AH37" si="14">IF($I16&gt;=25,$H37,IF(K$32&lt;=$I16,$H37,IF(K$32&lt;=($I16*($W16+1)),$H37,0)))-IF($I16="",0,IF(K$32-1&lt;=($I16*$W16),$F37,0))*IF(OR($X16=0,$X16&gt;25),0,IF(MOD(K$32-1,$I16)=0,1,0))</f>
        <v>0</v>
      </c>
      <c r="L37" s="110">
        <f t="shared" si="14"/>
        <v>0</v>
      </c>
      <c r="M37" s="110">
        <f t="shared" si="14"/>
        <v>0</v>
      </c>
      <c r="N37" s="110">
        <f t="shared" si="14"/>
        <v>0</v>
      </c>
      <c r="O37" s="110">
        <f t="shared" si="14"/>
        <v>0</v>
      </c>
      <c r="P37" s="110">
        <f t="shared" si="14"/>
        <v>0</v>
      </c>
      <c r="Q37" s="110">
        <f t="shared" si="14"/>
        <v>0</v>
      </c>
      <c r="R37" s="110">
        <f t="shared" si="14"/>
        <v>0</v>
      </c>
      <c r="S37" s="110">
        <f t="shared" si="14"/>
        <v>0</v>
      </c>
      <c r="T37" s="110">
        <f t="shared" si="14"/>
        <v>0</v>
      </c>
      <c r="U37" s="110">
        <f t="shared" si="14"/>
        <v>0</v>
      </c>
      <c r="V37" s="110">
        <f t="shared" si="14"/>
        <v>0</v>
      </c>
      <c r="W37" s="110">
        <f t="shared" si="14"/>
        <v>0</v>
      </c>
      <c r="X37" s="110">
        <f t="shared" si="14"/>
        <v>0</v>
      </c>
      <c r="Y37" s="110">
        <f t="shared" si="14"/>
        <v>0</v>
      </c>
      <c r="Z37" s="110">
        <f t="shared" si="14"/>
        <v>0</v>
      </c>
      <c r="AA37" s="110">
        <f t="shared" si="14"/>
        <v>0</v>
      </c>
      <c r="AB37" s="110">
        <f t="shared" si="14"/>
        <v>0</v>
      </c>
      <c r="AC37" s="110">
        <f t="shared" si="14"/>
        <v>0</v>
      </c>
      <c r="AD37" s="110">
        <f t="shared" si="14"/>
        <v>0</v>
      </c>
      <c r="AE37" s="110">
        <f t="shared" si="14"/>
        <v>0</v>
      </c>
      <c r="AF37" s="110">
        <f t="shared" si="14"/>
        <v>0</v>
      </c>
      <c r="AG37" s="110">
        <f t="shared" si="14"/>
        <v>0</v>
      </c>
      <c r="AH37" s="110">
        <f t="shared" si="14"/>
        <v>0</v>
      </c>
      <c r="AI37" s="111">
        <f t="shared" si="9"/>
        <v>0</v>
      </c>
      <c r="AJ37" s="256">
        <v>5</v>
      </c>
      <c r="AK37" s="256"/>
      <c r="AL37" s="1045"/>
      <c r="AM37" s="256"/>
      <c r="AN37" s="256"/>
      <c r="AO37" s="256"/>
      <c r="AP37" s="256"/>
      <c r="AQ37" s="256"/>
      <c r="AR37" s="256"/>
      <c r="AS37" s="256"/>
      <c r="AT37" s="256"/>
      <c r="AU37" s="258">
        <f>+IF(F16="",0,IF(F16=#REF!,0,IF(F16=#REF!,1.501,IF(F16=#REF!,20.001,0))))</f>
        <v>0</v>
      </c>
      <c r="AV37" s="258">
        <f>+IF(F16="",10000000000,IF(F16=#REF!,1.5,IF(F16=#REF!,20,IF(F16=#REF!,10000000000,10000000000))))</f>
        <v>10000000000</v>
      </c>
      <c r="BD37" s="135"/>
      <c r="BE37" s="135"/>
      <c r="BF37" s="135"/>
      <c r="BG37" s="135"/>
    </row>
    <row r="38" spans="2:59" ht="15.75" thickBot="1">
      <c r="B38" s="15"/>
      <c r="C38" s="1222">
        <f t="shared" si="5"/>
        <v>6</v>
      </c>
      <c r="D38" s="1224">
        <f t="shared" si="6"/>
        <v>0</v>
      </c>
      <c r="E38" s="1224">
        <f t="shared" si="7"/>
        <v>0</v>
      </c>
      <c r="F38" s="1224">
        <f t="shared" si="7"/>
        <v>0</v>
      </c>
      <c r="G38" s="113"/>
      <c r="H38" s="108">
        <f t="shared" si="10"/>
        <v>0</v>
      </c>
      <c r="I38" s="114"/>
      <c r="J38" s="110">
        <f t="shared" ref="J38:J39" si="15">IF($I17&gt;=25,$H38,IF(J$32&lt;=$I17,$H38,IF(J$32&lt;=($I17*($W17+1)),$H38,0)))-IF($I17="",0,IF(J$32-1&lt;=($I17*$W17),$F38,0))*IF(OR($X17=0,$X17&gt;25),0,IF(MOD(J$32,$I17)=0,1,0))</f>
        <v>0</v>
      </c>
      <c r="K38" s="110">
        <f t="shared" ref="K38:AH38" si="16">IF($I17&gt;=25,$H38,IF(K$32&lt;=$I17,$H38,IF(K$32&lt;=($I17*($W17+1)),$H38,0)))-IF($I17="",0,IF(K$32-1&lt;=($I17*$W17),$F38,0))*IF(OR($X17=0,$X17&gt;25),0,IF(MOD(K$32-1,$I17)=0,1,0))</f>
        <v>0</v>
      </c>
      <c r="L38" s="110">
        <f t="shared" si="16"/>
        <v>0</v>
      </c>
      <c r="M38" s="110">
        <f t="shared" si="16"/>
        <v>0</v>
      </c>
      <c r="N38" s="110">
        <f t="shared" si="16"/>
        <v>0</v>
      </c>
      <c r="O38" s="110">
        <f t="shared" si="16"/>
        <v>0</v>
      </c>
      <c r="P38" s="110">
        <f t="shared" si="16"/>
        <v>0</v>
      </c>
      <c r="Q38" s="110">
        <f t="shared" si="16"/>
        <v>0</v>
      </c>
      <c r="R38" s="110">
        <f t="shared" si="16"/>
        <v>0</v>
      </c>
      <c r="S38" s="110">
        <f t="shared" si="16"/>
        <v>0</v>
      </c>
      <c r="T38" s="110">
        <f t="shared" si="16"/>
        <v>0</v>
      </c>
      <c r="U38" s="110">
        <f t="shared" si="16"/>
        <v>0</v>
      </c>
      <c r="V38" s="110">
        <f t="shared" si="16"/>
        <v>0</v>
      </c>
      <c r="W38" s="110">
        <f t="shared" si="16"/>
        <v>0</v>
      </c>
      <c r="X38" s="110">
        <f t="shared" si="16"/>
        <v>0</v>
      </c>
      <c r="Y38" s="110">
        <f t="shared" si="16"/>
        <v>0</v>
      </c>
      <c r="Z38" s="110">
        <f t="shared" si="16"/>
        <v>0</v>
      </c>
      <c r="AA38" s="110">
        <f t="shared" si="16"/>
        <v>0</v>
      </c>
      <c r="AB38" s="110">
        <f t="shared" si="16"/>
        <v>0</v>
      </c>
      <c r="AC38" s="110">
        <f t="shared" si="16"/>
        <v>0</v>
      </c>
      <c r="AD38" s="110">
        <f t="shared" si="16"/>
        <v>0</v>
      </c>
      <c r="AE38" s="110">
        <f t="shared" si="16"/>
        <v>0</v>
      </c>
      <c r="AF38" s="110">
        <f t="shared" si="16"/>
        <v>0</v>
      </c>
      <c r="AG38" s="110">
        <f t="shared" si="16"/>
        <v>0</v>
      </c>
      <c r="AH38" s="110">
        <f t="shared" si="16"/>
        <v>0</v>
      </c>
      <c r="AI38" s="111">
        <f t="shared" si="9"/>
        <v>0</v>
      </c>
      <c r="AJ38" s="256"/>
      <c r="AK38" s="256"/>
      <c r="AL38" s="1045"/>
      <c r="AM38" s="256"/>
      <c r="AN38" s="256"/>
      <c r="AO38" s="256"/>
      <c r="AP38" s="256"/>
      <c r="AQ38" s="256"/>
      <c r="AR38" s="256"/>
      <c r="AS38" s="256"/>
      <c r="AT38" s="256"/>
      <c r="AU38" s="256"/>
      <c r="AV38" s="258"/>
      <c r="BD38" s="135"/>
      <c r="BE38" s="135"/>
      <c r="BF38" s="135"/>
      <c r="BG38" s="135"/>
    </row>
    <row r="39" spans="2:59" ht="15.75" thickBot="1">
      <c r="B39" s="15"/>
      <c r="C39" s="1220">
        <f t="shared" si="5"/>
        <v>7</v>
      </c>
      <c r="D39" s="1221">
        <f t="shared" si="6"/>
        <v>0</v>
      </c>
      <c r="E39" s="1221">
        <f t="shared" si="7"/>
        <v>0</v>
      </c>
      <c r="F39" s="1221">
        <f t="shared" si="7"/>
        <v>0</v>
      </c>
      <c r="G39" s="517"/>
      <c r="H39" s="517">
        <f t="shared" si="10"/>
        <v>0</v>
      </c>
      <c r="I39" s="520"/>
      <c r="J39" s="110">
        <f t="shared" si="15"/>
        <v>0</v>
      </c>
      <c r="K39" s="110">
        <f t="shared" ref="K39:AH39" si="17">IF($I18&gt;=25,$H39,IF(K$32&lt;=$I18,$H39,IF(K$32&lt;=($I18*($W18+1)),$H39,0)))-IF($I18="",0,IF(K$32-1&lt;=($I18*$W18),$F39,0))*IF(OR($X18=0,$X18&gt;25),0,IF(MOD(K$32-1,$I18)=0,1,0))</f>
        <v>0</v>
      </c>
      <c r="L39" s="110">
        <f t="shared" si="17"/>
        <v>0</v>
      </c>
      <c r="M39" s="110">
        <f t="shared" si="17"/>
        <v>0</v>
      </c>
      <c r="N39" s="110">
        <f t="shared" si="17"/>
        <v>0</v>
      </c>
      <c r="O39" s="110">
        <f t="shared" si="17"/>
        <v>0</v>
      </c>
      <c r="P39" s="110">
        <f t="shared" si="17"/>
        <v>0</v>
      </c>
      <c r="Q39" s="110">
        <f t="shared" si="17"/>
        <v>0</v>
      </c>
      <c r="R39" s="110">
        <f t="shared" si="17"/>
        <v>0</v>
      </c>
      <c r="S39" s="110">
        <f t="shared" si="17"/>
        <v>0</v>
      </c>
      <c r="T39" s="110">
        <f t="shared" si="17"/>
        <v>0</v>
      </c>
      <c r="U39" s="110">
        <f t="shared" si="17"/>
        <v>0</v>
      </c>
      <c r="V39" s="110">
        <f t="shared" si="17"/>
        <v>0</v>
      </c>
      <c r="W39" s="110">
        <f t="shared" si="17"/>
        <v>0</v>
      </c>
      <c r="X39" s="110">
        <f t="shared" si="17"/>
        <v>0</v>
      </c>
      <c r="Y39" s="110">
        <f t="shared" si="17"/>
        <v>0</v>
      </c>
      <c r="Z39" s="110">
        <f t="shared" si="17"/>
        <v>0</v>
      </c>
      <c r="AA39" s="110">
        <f t="shared" si="17"/>
        <v>0</v>
      </c>
      <c r="AB39" s="110">
        <f t="shared" si="17"/>
        <v>0</v>
      </c>
      <c r="AC39" s="110">
        <f t="shared" si="17"/>
        <v>0</v>
      </c>
      <c r="AD39" s="110">
        <f t="shared" si="17"/>
        <v>0</v>
      </c>
      <c r="AE39" s="110">
        <f t="shared" si="17"/>
        <v>0</v>
      </c>
      <c r="AF39" s="110">
        <f t="shared" si="17"/>
        <v>0</v>
      </c>
      <c r="AG39" s="110">
        <f t="shared" si="17"/>
        <v>0</v>
      </c>
      <c r="AH39" s="110">
        <f t="shared" si="17"/>
        <v>0</v>
      </c>
      <c r="AI39" s="111">
        <f>SUM(J39:AH39)</f>
        <v>0</v>
      </c>
      <c r="AJ39" s="256"/>
      <c r="AK39" s="256"/>
      <c r="AL39" s="1045"/>
      <c r="AM39" s="256"/>
      <c r="AN39" s="256"/>
      <c r="AO39" s="256"/>
      <c r="AP39" s="256"/>
      <c r="AQ39" s="256"/>
      <c r="AR39" s="256"/>
      <c r="AS39" s="256"/>
      <c r="AT39" s="256"/>
      <c r="AU39" s="256"/>
      <c r="AV39" s="258"/>
      <c r="BD39" s="135"/>
      <c r="BE39" s="135"/>
      <c r="BF39" s="135"/>
      <c r="BG39" s="135"/>
    </row>
    <row r="40" spans="2:59" ht="15.75" thickBot="1">
      <c r="B40" s="15"/>
      <c r="C40" s="1222">
        <f>C20</f>
        <v>8</v>
      </c>
      <c r="D40" s="1224">
        <f>P20</f>
        <v>0</v>
      </c>
      <c r="E40" s="1224">
        <f t="shared" ref="E40:F42" si="18">U20</f>
        <v>0</v>
      </c>
      <c r="F40" s="1224">
        <f t="shared" si="18"/>
        <v>0</v>
      </c>
      <c r="G40" s="113"/>
      <c r="H40" s="108">
        <f t="shared" si="10"/>
        <v>0</v>
      </c>
      <c r="I40" s="114"/>
      <c r="J40" s="110">
        <f>IF($I20&gt;=25,$H40,IF(J$32&lt;=$I20,$H40,IF(J$32&lt;=($I20*($W20+1)),$H40,0)))-IF(J$32-1&lt;=($I20*$W20),$F40,0)*IF(OR($X20=0,$X20&gt;25),0,IF(MOD(J$32,$I20)=0,1,0))</f>
        <v>0</v>
      </c>
      <c r="K40" s="110">
        <f t="shared" ref="K40:AH40" si="19">IF($I20&gt;=25,$H40,IF(K$32&lt;=$I20,$H40,IF(K$32&lt;=($I20*($W20+1)),$H40,0)))-IF(K$32-1&lt;=($I20*$W20),$F40,0)*IF(OR($X20=0,$X20&gt;25),0,IF(MOD(K$32-1,$I20)=0,1,0))</f>
        <v>0</v>
      </c>
      <c r="L40" s="110">
        <f t="shared" si="19"/>
        <v>0</v>
      </c>
      <c r="M40" s="110">
        <f t="shared" si="19"/>
        <v>0</v>
      </c>
      <c r="N40" s="110">
        <f t="shared" si="19"/>
        <v>0</v>
      </c>
      <c r="O40" s="110">
        <f t="shared" si="19"/>
        <v>0</v>
      </c>
      <c r="P40" s="110">
        <f t="shared" si="19"/>
        <v>0</v>
      </c>
      <c r="Q40" s="110">
        <f t="shared" si="19"/>
        <v>0</v>
      </c>
      <c r="R40" s="110">
        <f t="shared" si="19"/>
        <v>0</v>
      </c>
      <c r="S40" s="110">
        <f t="shared" si="19"/>
        <v>0</v>
      </c>
      <c r="T40" s="110">
        <f t="shared" si="19"/>
        <v>0</v>
      </c>
      <c r="U40" s="110">
        <f t="shared" si="19"/>
        <v>0</v>
      </c>
      <c r="V40" s="110">
        <f t="shared" si="19"/>
        <v>0</v>
      </c>
      <c r="W40" s="110">
        <f t="shared" si="19"/>
        <v>0</v>
      </c>
      <c r="X40" s="110">
        <f t="shared" si="19"/>
        <v>0</v>
      </c>
      <c r="Y40" s="110">
        <f t="shared" si="19"/>
        <v>0</v>
      </c>
      <c r="Z40" s="110">
        <f t="shared" si="19"/>
        <v>0</v>
      </c>
      <c r="AA40" s="110">
        <f t="shared" si="19"/>
        <v>0</v>
      </c>
      <c r="AB40" s="110">
        <f t="shared" si="19"/>
        <v>0</v>
      </c>
      <c r="AC40" s="110">
        <f t="shared" si="19"/>
        <v>0</v>
      </c>
      <c r="AD40" s="110">
        <f t="shared" si="19"/>
        <v>0</v>
      </c>
      <c r="AE40" s="110">
        <f t="shared" si="19"/>
        <v>0</v>
      </c>
      <c r="AF40" s="110">
        <f t="shared" si="19"/>
        <v>0</v>
      </c>
      <c r="AG40" s="110">
        <f t="shared" si="19"/>
        <v>0</v>
      </c>
      <c r="AH40" s="110">
        <f t="shared" si="19"/>
        <v>0</v>
      </c>
      <c r="AI40" s="111">
        <f t="shared" si="9"/>
        <v>0</v>
      </c>
      <c r="AJ40" s="256"/>
      <c r="AK40" s="256"/>
      <c r="AL40" s="1045"/>
      <c r="AM40" s="256"/>
      <c r="AN40" s="256"/>
      <c r="AO40" s="256"/>
      <c r="AP40" s="256"/>
      <c r="AQ40" s="256"/>
      <c r="AR40" s="256"/>
      <c r="AS40" s="256"/>
      <c r="AT40" s="256"/>
      <c r="AU40" s="256"/>
      <c r="AV40" s="258"/>
      <c r="BD40" s="135"/>
      <c r="BE40" s="135"/>
      <c r="BF40" s="135"/>
      <c r="BG40" s="135"/>
    </row>
    <row r="41" spans="2:59" ht="15.75" thickBot="1">
      <c r="B41" s="15"/>
      <c r="C41" s="1220">
        <f>C21</f>
        <v>9</v>
      </c>
      <c r="D41" s="1221">
        <f>P21</f>
        <v>0</v>
      </c>
      <c r="E41" s="1221">
        <f t="shared" si="18"/>
        <v>0</v>
      </c>
      <c r="F41" s="1221">
        <f t="shared" si="18"/>
        <v>0</v>
      </c>
      <c r="G41" s="517"/>
      <c r="H41" s="517">
        <f t="shared" si="10"/>
        <v>0</v>
      </c>
      <c r="I41" s="520"/>
      <c r="J41" s="110">
        <f>IF($I21&gt;=25,$H41,IF(J$32&lt;=$I21,$H41,IF(J$32&lt;=($I21*($W21+1)),$H41,0)))-IF(J$32-1&lt;=($I21*$W21),$F41,0)*IF(OR($X21=0,$X21&gt;25),0,IF(MOD(J$32,$I21)=0,1,0))</f>
        <v>0</v>
      </c>
      <c r="K41" s="110">
        <f t="shared" ref="K41:AH41" si="20">IF($I21&gt;=25,$H41,IF(K$32&lt;=$I21,$H41,IF(K$32&lt;=($I21*($W21+1)),$H41,0)))-IF(K$32-1&lt;=($I21*$W21),$F41,0)*IF(OR($X21=0,$X21&gt;25),0,IF(MOD(K$32-1,$I21)=0,1,0))</f>
        <v>0</v>
      </c>
      <c r="L41" s="110">
        <f t="shared" si="20"/>
        <v>0</v>
      </c>
      <c r="M41" s="110">
        <f t="shared" si="20"/>
        <v>0</v>
      </c>
      <c r="N41" s="110">
        <f t="shared" si="20"/>
        <v>0</v>
      </c>
      <c r="O41" s="110">
        <f t="shared" si="20"/>
        <v>0</v>
      </c>
      <c r="P41" s="110">
        <f t="shared" si="20"/>
        <v>0</v>
      </c>
      <c r="Q41" s="110">
        <f t="shared" si="20"/>
        <v>0</v>
      </c>
      <c r="R41" s="110">
        <f t="shared" si="20"/>
        <v>0</v>
      </c>
      <c r="S41" s="110">
        <f t="shared" si="20"/>
        <v>0</v>
      </c>
      <c r="T41" s="110">
        <f t="shared" si="20"/>
        <v>0</v>
      </c>
      <c r="U41" s="110">
        <f t="shared" si="20"/>
        <v>0</v>
      </c>
      <c r="V41" s="110">
        <f t="shared" si="20"/>
        <v>0</v>
      </c>
      <c r="W41" s="110">
        <f t="shared" si="20"/>
        <v>0</v>
      </c>
      <c r="X41" s="110">
        <f t="shared" si="20"/>
        <v>0</v>
      </c>
      <c r="Y41" s="110">
        <f t="shared" si="20"/>
        <v>0</v>
      </c>
      <c r="Z41" s="110">
        <f t="shared" si="20"/>
        <v>0</v>
      </c>
      <c r="AA41" s="110">
        <f t="shared" si="20"/>
        <v>0</v>
      </c>
      <c r="AB41" s="110">
        <f t="shared" si="20"/>
        <v>0</v>
      </c>
      <c r="AC41" s="110">
        <f t="shared" si="20"/>
        <v>0</v>
      </c>
      <c r="AD41" s="110">
        <f t="shared" si="20"/>
        <v>0</v>
      </c>
      <c r="AE41" s="110">
        <f t="shared" si="20"/>
        <v>0</v>
      </c>
      <c r="AF41" s="110">
        <f t="shared" si="20"/>
        <v>0</v>
      </c>
      <c r="AG41" s="110">
        <f t="shared" si="20"/>
        <v>0</v>
      </c>
      <c r="AH41" s="110">
        <f t="shared" si="20"/>
        <v>0</v>
      </c>
      <c r="AI41" s="111">
        <f t="shared" si="9"/>
        <v>0</v>
      </c>
      <c r="AJ41" s="169"/>
      <c r="AK41" s="169"/>
      <c r="AL41" s="1044"/>
      <c r="AM41" s="169"/>
      <c r="AN41" s="169"/>
      <c r="AO41" s="169"/>
      <c r="AP41" s="169"/>
      <c r="AQ41" s="169"/>
      <c r="AR41" s="169"/>
      <c r="AS41" s="169"/>
      <c r="AT41" s="169"/>
      <c r="AU41" s="169"/>
      <c r="AV41" s="11"/>
      <c r="BD41" s="135"/>
      <c r="BE41" s="135"/>
      <c r="BF41" s="135"/>
      <c r="BG41" s="135"/>
    </row>
    <row r="42" spans="2:59" ht="15.75" thickBot="1">
      <c r="B42" s="15"/>
      <c r="C42" s="1222">
        <f>C22</f>
        <v>10</v>
      </c>
      <c r="D42" s="1224">
        <f>P22</f>
        <v>0</v>
      </c>
      <c r="E42" s="1224">
        <f t="shared" si="18"/>
        <v>0</v>
      </c>
      <c r="F42" s="1224">
        <f t="shared" si="18"/>
        <v>0</v>
      </c>
      <c r="G42" s="113"/>
      <c r="H42" s="108">
        <f t="shared" si="10"/>
        <v>0</v>
      </c>
      <c r="I42" s="114"/>
      <c r="J42" s="110">
        <f>IF($I22&gt;=25,$H42,IF(J$32&lt;=$I22,$H42,IF(J$32&lt;=($I22*($W22+1)),$H42,0)))-IF(J$32-1&lt;=($I22*$W22),$F42,0)*IF(OR($X22=0,$X22&gt;25),0,IF(MOD(J$32,$I22)=0,1,0))</f>
        <v>0</v>
      </c>
      <c r="K42" s="110">
        <f t="shared" ref="K42:AH42" si="21">IF($I22&gt;=25,$H42,IF(K$32&lt;=$I22,$H42,IF(K$32&lt;=($I22*($W22+1)),$H42,0)))-IF(K$32-1&lt;=($I22*$W22),$F42,0)*IF(OR($X22=0,$X22&gt;25),0,IF(MOD(K$32-1,$I22)=0,1,0))</f>
        <v>0</v>
      </c>
      <c r="L42" s="110">
        <f t="shared" si="21"/>
        <v>0</v>
      </c>
      <c r="M42" s="110">
        <f t="shared" si="21"/>
        <v>0</v>
      </c>
      <c r="N42" s="110">
        <f t="shared" si="21"/>
        <v>0</v>
      </c>
      <c r="O42" s="110">
        <f t="shared" si="21"/>
        <v>0</v>
      </c>
      <c r="P42" s="110">
        <f t="shared" si="21"/>
        <v>0</v>
      </c>
      <c r="Q42" s="110">
        <f t="shared" si="21"/>
        <v>0</v>
      </c>
      <c r="R42" s="110">
        <f t="shared" si="21"/>
        <v>0</v>
      </c>
      <c r="S42" s="110">
        <f t="shared" si="21"/>
        <v>0</v>
      </c>
      <c r="T42" s="110">
        <f t="shared" si="21"/>
        <v>0</v>
      </c>
      <c r="U42" s="110">
        <f t="shared" si="21"/>
        <v>0</v>
      </c>
      <c r="V42" s="110">
        <f t="shared" si="21"/>
        <v>0</v>
      </c>
      <c r="W42" s="110">
        <f t="shared" si="21"/>
        <v>0</v>
      </c>
      <c r="X42" s="110">
        <f t="shared" si="21"/>
        <v>0</v>
      </c>
      <c r="Y42" s="110">
        <f t="shared" si="21"/>
        <v>0</v>
      </c>
      <c r="Z42" s="110">
        <f t="shared" si="21"/>
        <v>0</v>
      </c>
      <c r="AA42" s="110">
        <f t="shared" si="21"/>
        <v>0</v>
      </c>
      <c r="AB42" s="110">
        <f t="shared" si="21"/>
        <v>0</v>
      </c>
      <c r="AC42" s="110">
        <f t="shared" si="21"/>
        <v>0</v>
      </c>
      <c r="AD42" s="110">
        <f t="shared" si="21"/>
        <v>0</v>
      </c>
      <c r="AE42" s="110">
        <f t="shared" si="21"/>
        <v>0</v>
      </c>
      <c r="AF42" s="110">
        <f t="shared" si="21"/>
        <v>0</v>
      </c>
      <c r="AG42" s="110">
        <f t="shared" si="21"/>
        <v>0</v>
      </c>
      <c r="AH42" s="110">
        <f t="shared" si="21"/>
        <v>0</v>
      </c>
      <c r="AI42" s="111">
        <f t="shared" si="9"/>
        <v>0</v>
      </c>
      <c r="AJ42" s="169"/>
      <c r="AK42" s="169"/>
      <c r="AL42" s="1044"/>
      <c r="AM42" s="169"/>
      <c r="AN42" s="169"/>
      <c r="AO42" s="169"/>
      <c r="AP42" s="169"/>
      <c r="AQ42" s="169"/>
      <c r="AR42" s="169"/>
      <c r="AS42" s="169"/>
      <c r="AT42" s="169"/>
      <c r="AU42" s="169"/>
      <c r="AV42" s="11"/>
      <c r="BD42" s="135"/>
      <c r="BE42" s="135"/>
      <c r="BF42" s="135"/>
      <c r="BG42" s="135"/>
    </row>
    <row r="43" spans="2:59" ht="15.75" thickBot="1">
      <c r="B43" s="15"/>
      <c r="C43" s="107"/>
      <c r="D43" s="115"/>
      <c r="E43" s="115"/>
      <c r="F43" s="115"/>
      <c r="G43" s="115"/>
      <c r="H43" s="112"/>
      <c r="I43" s="116" t="s">
        <v>29</v>
      </c>
      <c r="J43" s="117">
        <f>SUM(J33:J42)</f>
        <v>0</v>
      </c>
      <c r="K43" s="117">
        <f t="shared" ref="K43:AI43" si="22">SUM(K33:K42)</f>
        <v>0</v>
      </c>
      <c r="L43" s="117">
        <f t="shared" si="22"/>
        <v>0</v>
      </c>
      <c r="M43" s="117">
        <f t="shared" si="22"/>
        <v>0</v>
      </c>
      <c r="N43" s="117">
        <f t="shared" si="22"/>
        <v>0</v>
      </c>
      <c r="O43" s="117">
        <f t="shared" si="22"/>
        <v>0</v>
      </c>
      <c r="P43" s="117">
        <f t="shared" si="22"/>
        <v>0</v>
      </c>
      <c r="Q43" s="117">
        <f t="shared" si="22"/>
        <v>0</v>
      </c>
      <c r="R43" s="117">
        <f t="shared" si="22"/>
        <v>0</v>
      </c>
      <c r="S43" s="117">
        <f t="shared" si="22"/>
        <v>0</v>
      </c>
      <c r="T43" s="117">
        <f t="shared" si="22"/>
        <v>0</v>
      </c>
      <c r="U43" s="117">
        <f t="shared" si="22"/>
        <v>0</v>
      </c>
      <c r="V43" s="117">
        <f t="shared" si="22"/>
        <v>0</v>
      </c>
      <c r="W43" s="117">
        <f t="shared" si="22"/>
        <v>0</v>
      </c>
      <c r="X43" s="117">
        <f t="shared" si="22"/>
        <v>0</v>
      </c>
      <c r="Y43" s="117">
        <f t="shared" si="22"/>
        <v>0</v>
      </c>
      <c r="Z43" s="117">
        <f t="shared" si="22"/>
        <v>0</v>
      </c>
      <c r="AA43" s="117">
        <f t="shared" si="22"/>
        <v>0</v>
      </c>
      <c r="AB43" s="117">
        <f t="shared" si="22"/>
        <v>0</v>
      </c>
      <c r="AC43" s="117">
        <f t="shared" si="22"/>
        <v>0</v>
      </c>
      <c r="AD43" s="117">
        <f t="shared" si="22"/>
        <v>0</v>
      </c>
      <c r="AE43" s="117">
        <f t="shared" si="22"/>
        <v>0</v>
      </c>
      <c r="AF43" s="117">
        <f t="shared" si="22"/>
        <v>0</v>
      </c>
      <c r="AG43" s="117">
        <f t="shared" si="22"/>
        <v>0</v>
      </c>
      <c r="AH43" s="117">
        <f t="shared" si="22"/>
        <v>0</v>
      </c>
      <c r="AI43" s="118">
        <f t="shared" si="22"/>
        <v>0</v>
      </c>
      <c r="AJ43" s="169"/>
      <c r="AK43" s="169"/>
      <c r="AL43" s="1044"/>
      <c r="AM43" s="169"/>
      <c r="AN43" s="169"/>
      <c r="AO43" s="169"/>
      <c r="AP43" s="169"/>
      <c r="AQ43" s="169"/>
      <c r="AR43" s="169"/>
      <c r="AS43" s="169"/>
      <c r="AT43" s="169"/>
      <c r="AU43" s="169"/>
      <c r="AV43" s="11"/>
      <c r="BD43" s="135"/>
      <c r="BE43" s="135"/>
      <c r="BF43" s="135"/>
      <c r="BG43" s="135"/>
    </row>
    <row r="44" spans="2:59" ht="15.75" thickBot="1">
      <c r="B44" s="15"/>
      <c r="C44" s="107"/>
      <c r="D44" s="119"/>
      <c r="E44" s="119"/>
      <c r="F44" s="119"/>
      <c r="G44" s="119"/>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20"/>
      <c r="AJ44" s="169"/>
      <c r="AK44" s="169"/>
      <c r="AL44" s="1044"/>
      <c r="AM44" s="169"/>
      <c r="AN44" s="169"/>
      <c r="AO44" s="169"/>
      <c r="AP44" s="169"/>
      <c r="AQ44" s="169"/>
      <c r="AR44" s="169"/>
      <c r="AS44" s="169"/>
      <c r="AT44" s="169"/>
      <c r="AU44" s="169"/>
      <c r="AV44" s="11"/>
      <c r="BD44" s="135"/>
      <c r="BE44" s="135"/>
      <c r="BF44" s="135"/>
      <c r="BG44" s="135"/>
    </row>
    <row r="45" spans="2:59" ht="28.5" customHeight="1" thickBot="1">
      <c r="B45" s="15"/>
      <c r="C45" s="104" t="s">
        <v>27</v>
      </c>
      <c r="D45" s="1237" t="s">
        <v>91</v>
      </c>
      <c r="E45" s="121"/>
      <c r="F45" s="121"/>
      <c r="G45" s="121"/>
      <c r="H45" s="1452" t="s">
        <v>92</v>
      </c>
      <c r="I45" s="1452"/>
      <c r="J45" s="563">
        <v>1</v>
      </c>
      <c r="K45" s="563">
        <v>2</v>
      </c>
      <c r="L45" s="563">
        <v>3</v>
      </c>
      <c r="M45" s="563">
        <v>4</v>
      </c>
      <c r="N45" s="563">
        <v>5</v>
      </c>
      <c r="O45" s="563">
        <v>6</v>
      </c>
      <c r="P45" s="563">
        <v>7</v>
      </c>
      <c r="Q45" s="563">
        <v>8</v>
      </c>
      <c r="R45" s="563">
        <v>9</v>
      </c>
      <c r="S45" s="563">
        <v>10</v>
      </c>
      <c r="T45" s="563">
        <v>11</v>
      </c>
      <c r="U45" s="563">
        <v>12</v>
      </c>
      <c r="V45" s="563">
        <v>13</v>
      </c>
      <c r="W45" s="563">
        <v>14</v>
      </c>
      <c r="X45" s="563">
        <v>15</v>
      </c>
      <c r="Y45" s="563">
        <v>16</v>
      </c>
      <c r="Z45" s="563">
        <v>17</v>
      </c>
      <c r="AA45" s="563">
        <v>18</v>
      </c>
      <c r="AB45" s="563">
        <v>19</v>
      </c>
      <c r="AC45" s="563">
        <v>20</v>
      </c>
      <c r="AD45" s="563">
        <v>21</v>
      </c>
      <c r="AE45" s="563">
        <v>22</v>
      </c>
      <c r="AF45" s="563">
        <v>23</v>
      </c>
      <c r="AG45" s="563">
        <v>24</v>
      </c>
      <c r="AH45" s="563">
        <v>25</v>
      </c>
      <c r="AI45" s="106" t="s">
        <v>28</v>
      </c>
      <c r="AJ45" s="169"/>
      <c r="AK45" s="169"/>
      <c r="AL45" s="1044"/>
      <c r="AM45" s="169"/>
      <c r="AN45" s="169"/>
      <c r="AO45" s="169"/>
      <c r="AP45" s="169"/>
      <c r="AQ45" s="169"/>
      <c r="AR45" s="169"/>
      <c r="AS45" s="169"/>
      <c r="AT45" s="169"/>
      <c r="AU45" s="169"/>
      <c r="AV45" s="11"/>
      <c r="BD45" s="135"/>
      <c r="BE45" s="135"/>
      <c r="BF45" s="135"/>
      <c r="BG45" s="135"/>
    </row>
    <row r="46" spans="2:59" ht="15.75" thickBot="1">
      <c r="B46" s="15"/>
      <c r="C46" s="1225">
        <f t="shared" ref="C46:C55" si="23">C33</f>
        <v>1</v>
      </c>
      <c r="D46" s="1226">
        <f t="shared" ref="D46:D52" si="24">O12</f>
        <v>0</v>
      </c>
      <c r="E46" s="522"/>
      <c r="F46" s="522"/>
      <c r="G46" s="522"/>
      <c r="H46" s="521">
        <f>IF(D46="","",D46-E46-F46)</f>
        <v>0</v>
      </c>
      <c r="I46" s="523"/>
      <c r="J46" s="634">
        <f t="shared" ref="J46:AH46" si="25">IF($I12&gt;=25,$H46,IF(J$45&lt;=$I12,$H46,IF(J$45&lt;=($I12*($W12+1)),$H46,0)))</f>
        <v>0</v>
      </c>
      <c r="K46" s="634">
        <f t="shared" si="25"/>
        <v>0</v>
      </c>
      <c r="L46" s="634">
        <f t="shared" si="25"/>
        <v>0</v>
      </c>
      <c r="M46" s="634">
        <f t="shared" si="25"/>
        <v>0</v>
      </c>
      <c r="N46" s="634">
        <f t="shared" si="25"/>
        <v>0</v>
      </c>
      <c r="O46" s="634">
        <f t="shared" si="25"/>
        <v>0</v>
      </c>
      <c r="P46" s="634">
        <f t="shared" si="25"/>
        <v>0</v>
      </c>
      <c r="Q46" s="634">
        <f t="shared" si="25"/>
        <v>0</v>
      </c>
      <c r="R46" s="634">
        <f t="shared" si="25"/>
        <v>0</v>
      </c>
      <c r="S46" s="634">
        <f t="shared" si="25"/>
        <v>0</v>
      </c>
      <c r="T46" s="634">
        <f t="shared" si="25"/>
        <v>0</v>
      </c>
      <c r="U46" s="634">
        <f t="shared" si="25"/>
        <v>0</v>
      </c>
      <c r="V46" s="634">
        <f t="shared" si="25"/>
        <v>0</v>
      </c>
      <c r="W46" s="634">
        <f t="shared" si="25"/>
        <v>0</v>
      </c>
      <c r="X46" s="634">
        <f t="shared" si="25"/>
        <v>0</v>
      </c>
      <c r="Y46" s="634">
        <f t="shared" si="25"/>
        <v>0</v>
      </c>
      <c r="Z46" s="634">
        <f t="shared" si="25"/>
        <v>0</v>
      </c>
      <c r="AA46" s="634">
        <f t="shared" si="25"/>
        <v>0</v>
      </c>
      <c r="AB46" s="634">
        <f t="shared" si="25"/>
        <v>0</v>
      </c>
      <c r="AC46" s="634">
        <f t="shared" si="25"/>
        <v>0</v>
      </c>
      <c r="AD46" s="634">
        <f t="shared" si="25"/>
        <v>0</v>
      </c>
      <c r="AE46" s="634">
        <f t="shared" si="25"/>
        <v>0</v>
      </c>
      <c r="AF46" s="634">
        <f t="shared" si="25"/>
        <v>0</v>
      </c>
      <c r="AG46" s="634">
        <f t="shared" si="25"/>
        <v>0</v>
      </c>
      <c r="AH46" s="634">
        <f t="shared" si="25"/>
        <v>0</v>
      </c>
      <c r="AI46" s="323">
        <f t="shared" ref="AI46:AI54" si="26">SUM(J46:AH46)</f>
        <v>0</v>
      </c>
      <c r="AJ46" s="169"/>
      <c r="AK46" s="169"/>
      <c r="AL46" s="1044"/>
      <c r="AM46" s="169"/>
      <c r="AN46" s="169"/>
      <c r="AO46" s="169"/>
      <c r="AP46" s="169"/>
      <c r="AQ46" s="169"/>
      <c r="AR46" s="169"/>
      <c r="AS46" s="169"/>
      <c r="AT46" s="169"/>
      <c r="AU46" s="169"/>
      <c r="AV46" s="11"/>
      <c r="BD46" s="135"/>
      <c r="BE46" s="135"/>
      <c r="BF46" s="135"/>
      <c r="BG46" s="135"/>
    </row>
    <row r="47" spans="2:59" ht="15.75" thickBot="1">
      <c r="B47" s="15"/>
      <c r="C47" s="1227">
        <f t="shared" si="23"/>
        <v>2</v>
      </c>
      <c r="D47" s="1228">
        <f t="shared" si="24"/>
        <v>0</v>
      </c>
      <c r="E47" s="328"/>
      <c r="F47" s="328"/>
      <c r="G47" s="328"/>
      <c r="H47" s="327">
        <f t="shared" ref="H47:H55" si="27">IF(D47="","",D47-E47-F47)</f>
        <v>0</v>
      </c>
      <c r="I47" s="329"/>
      <c r="J47" s="634">
        <f t="shared" ref="J47:AH47" si="28">IF($I13&gt;=25,$H47,IF(J$45&lt;=$I13,$H47,IF(J$45&lt;=($I13*($W13+1)),$H47,0)))</f>
        <v>0</v>
      </c>
      <c r="K47" s="634">
        <f t="shared" si="28"/>
        <v>0</v>
      </c>
      <c r="L47" s="634">
        <f t="shared" si="28"/>
        <v>0</v>
      </c>
      <c r="M47" s="634">
        <f t="shared" si="28"/>
        <v>0</v>
      </c>
      <c r="N47" s="634">
        <f t="shared" si="28"/>
        <v>0</v>
      </c>
      <c r="O47" s="634">
        <f t="shared" si="28"/>
        <v>0</v>
      </c>
      <c r="P47" s="634">
        <f t="shared" si="28"/>
        <v>0</v>
      </c>
      <c r="Q47" s="634">
        <f t="shared" si="28"/>
        <v>0</v>
      </c>
      <c r="R47" s="634">
        <f t="shared" si="28"/>
        <v>0</v>
      </c>
      <c r="S47" s="634">
        <f t="shared" si="28"/>
        <v>0</v>
      </c>
      <c r="T47" s="634">
        <f t="shared" si="28"/>
        <v>0</v>
      </c>
      <c r="U47" s="634">
        <f t="shared" si="28"/>
        <v>0</v>
      </c>
      <c r="V47" s="634">
        <f t="shared" si="28"/>
        <v>0</v>
      </c>
      <c r="W47" s="634">
        <f t="shared" si="28"/>
        <v>0</v>
      </c>
      <c r="X47" s="634">
        <f t="shared" si="28"/>
        <v>0</v>
      </c>
      <c r="Y47" s="634">
        <f t="shared" si="28"/>
        <v>0</v>
      </c>
      <c r="Z47" s="634">
        <f t="shared" si="28"/>
        <v>0</v>
      </c>
      <c r="AA47" s="634">
        <f t="shared" si="28"/>
        <v>0</v>
      </c>
      <c r="AB47" s="634">
        <f t="shared" si="28"/>
        <v>0</v>
      </c>
      <c r="AC47" s="634">
        <f t="shared" si="28"/>
        <v>0</v>
      </c>
      <c r="AD47" s="634">
        <f t="shared" si="28"/>
        <v>0</v>
      </c>
      <c r="AE47" s="634">
        <f t="shared" si="28"/>
        <v>0</v>
      </c>
      <c r="AF47" s="634">
        <f t="shared" si="28"/>
        <v>0</v>
      </c>
      <c r="AG47" s="634">
        <f t="shared" si="28"/>
        <v>0</v>
      </c>
      <c r="AH47" s="634">
        <f t="shared" si="28"/>
        <v>0</v>
      </c>
      <c r="AI47" s="323">
        <f t="shared" si="26"/>
        <v>0</v>
      </c>
      <c r="AJ47" s="169"/>
      <c r="AK47" s="169"/>
      <c r="AL47" s="1044"/>
      <c r="AM47" s="169"/>
      <c r="AN47" s="169"/>
      <c r="AO47" s="169"/>
      <c r="AP47" s="169"/>
      <c r="AQ47" s="169"/>
      <c r="AR47" s="169"/>
      <c r="AS47" s="169"/>
      <c r="AT47" s="169"/>
      <c r="AU47" s="169"/>
      <c r="AV47" s="11"/>
      <c r="BD47" s="135"/>
      <c r="BE47" s="135"/>
      <c r="BF47" s="135"/>
      <c r="BG47" s="135"/>
    </row>
    <row r="48" spans="2:59" ht="15.75" thickBot="1">
      <c r="B48" s="15"/>
      <c r="C48" s="1225">
        <f t="shared" si="23"/>
        <v>3</v>
      </c>
      <c r="D48" s="1226">
        <f t="shared" si="24"/>
        <v>0</v>
      </c>
      <c r="E48" s="522"/>
      <c r="F48" s="522"/>
      <c r="G48" s="522"/>
      <c r="H48" s="521">
        <f t="shared" si="27"/>
        <v>0</v>
      </c>
      <c r="I48" s="523"/>
      <c r="J48" s="634">
        <f t="shared" ref="J48:AH48" si="29">IF($I14&gt;=25,$H48,IF(J$45&lt;=$I14,$H48,IF(J$45&lt;=($I14*($W14+1)),$H48,0)))</f>
        <v>0</v>
      </c>
      <c r="K48" s="634">
        <f t="shared" si="29"/>
        <v>0</v>
      </c>
      <c r="L48" s="634">
        <f t="shared" si="29"/>
        <v>0</v>
      </c>
      <c r="M48" s="634">
        <f t="shared" si="29"/>
        <v>0</v>
      </c>
      <c r="N48" s="634">
        <f t="shared" si="29"/>
        <v>0</v>
      </c>
      <c r="O48" s="634">
        <f t="shared" si="29"/>
        <v>0</v>
      </c>
      <c r="P48" s="634">
        <f t="shared" si="29"/>
        <v>0</v>
      </c>
      <c r="Q48" s="634">
        <f t="shared" si="29"/>
        <v>0</v>
      </c>
      <c r="R48" s="634">
        <f t="shared" si="29"/>
        <v>0</v>
      </c>
      <c r="S48" s="634">
        <f t="shared" si="29"/>
        <v>0</v>
      </c>
      <c r="T48" s="634">
        <f t="shared" si="29"/>
        <v>0</v>
      </c>
      <c r="U48" s="634">
        <f t="shared" si="29"/>
        <v>0</v>
      </c>
      <c r="V48" s="634">
        <f t="shared" si="29"/>
        <v>0</v>
      </c>
      <c r="W48" s="634">
        <f t="shared" si="29"/>
        <v>0</v>
      </c>
      <c r="X48" s="634">
        <f t="shared" si="29"/>
        <v>0</v>
      </c>
      <c r="Y48" s="634">
        <f t="shared" si="29"/>
        <v>0</v>
      </c>
      <c r="Z48" s="634">
        <f t="shared" si="29"/>
        <v>0</v>
      </c>
      <c r="AA48" s="634">
        <f t="shared" si="29"/>
        <v>0</v>
      </c>
      <c r="AB48" s="634">
        <f t="shared" si="29"/>
        <v>0</v>
      </c>
      <c r="AC48" s="634">
        <f t="shared" si="29"/>
        <v>0</v>
      </c>
      <c r="AD48" s="634">
        <f t="shared" si="29"/>
        <v>0</v>
      </c>
      <c r="AE48" s="634">
        <f t="shared" si="29"/>
        <v>0</v>
      </c>
      <c r="AF48" s="634">
        <f t="shared" si="29"/>
        <v>0</v>
      </c>
      <c r="AG48" s="634">
        <f t="shared" si="29"/>
        <v>0</v>
      </c>
      <c r="AH48" s="634">
        <f t="shared" si="29"/>
        <v>0</v>
      </c>
      <c r="AI48" s="323">
        <f t="shared" si="26"/>
        <v>0</v>
      </c>
      <c r="AJ48" s="169"/>
      <c r="AK48" s="169"/>
      <c r="AL48" s="1044"/>
      <c r="AM48" s="169"/>
      <c r="AN48" s="169"/>
      <c r="AO48" s="169"/>
      <c r="AP48" s="169"/>
      <c r="AQ48" s="169"/>
      <c r="AR48" s="169"/>
      <c r="AS48" s="169"/>
      <c r="AT48" s="169"/>
      <c r="AU48" s="169"/>
      <c r="AV48" s="11"/>
      <c r="BD48" s="135"/>
      <c r="BE48" s="135"/>
      <c r="BF48" s="135"/>
      <c r="BG48" s="135"/>
    </row>
    <row r="49" spans="2:48" ht="15.75" thickBot="1">
      <c r="B49" s="15"/>
      <c r="C49" s="1227">
        <f t="shared" si="23"/>
        <v>4</v>
      </c>
      <c r="D49" s="1228">
        <f t="shared" si="24"/>
        <v>0</v>
      </c>
      <c r="E49" s="328"/>
      <c r="F49" s="328"/>
      <c r="G49" s="328"/>
      <c r="H49" s="327">
        <f t="shared" si="27"/>
        <v>0</v>
      </c>
      <c r="I49" s="329"/>
      <c r="J49" s="634">
        <f t="shared" ref="J49:AH49" si="30">IF($I15&gt;=25,$H49,IF(J$45&lt;=$I15,$H49,IF(J$45&lt;=($I15*($W15+1)),$H49,0)))</f>
        <v>0</v>
      </c>
      <c r="K49" s="634">
        <f t="shared" si="30"/>
        <v>0</v>
      </c>
      <c r="L49" s="634">
        <f t="shared" si="30"/>
        <v>0</v>
      </c>
      <c r="M49" s="634">
        <f t="shared" si="30"/>
        <v>0</v>
      </c>
      <c r="N49" s="634">
        <f t="shared" si="30"/>
        <v>0</v>
      </c>
      <c r="O49" s="634">
        <f t="shared" si="30"/>
        <v>0</v>
      </c>
      <c r="P49" s="634">
        <f t="shared" si="30"/>
        <v>0</v>
      </c>
      <c r="Q49" s="634">
        <f t="shared" si="30"/>
        <v>0</v>
      </c>
      <c r="R49" s="634">
        <f t="shared" si="30"/>
        <v>0</v>
      </c>
      <c r="S49" s="634">
        <f t="shared" si="30"/>
        <v>0</v>
      </c>
      <c r="T49" s="634">
        <f t="shared" si="30"/>
        <v>0</v>
      </c>
      <c r="U49" s="634">
        <f t="shared" si="30"/>
        <v>0</v>
      </c>
      <c r="V49" s="634">
        <f t="shared" si="30"/>
        <v>0</v>
      </c>
      <c r="W49" s="634">
        <f t="shared" si="30"/>
        <v>0</v>
      </c>
      <c r="X49" s="634">
        <f t="shared" si="30"/>
        <v>0</v>
      </c>
      <c r="Y49" s="634">
        <f t="shared" si="30"/>
        <v>0</v>
      </c>
      <c r="Z49" s="634">
        <f t="shared" si="30"/>
        <v>0</v>
      </c>
      <c r="AA49" s="634">
        <f t="shared" si="30"/>
        <v>0</v>
      </c>
      <c r="AB49" s="634">
        <f t="shared" si="30"/>
        <v>0</v>
      </c>
      <c r="AC49" s="634">
        <f t="shared" si="30"/>
        <v>0</v>
      </c>
      <c r="AD49" s="634">
        <f t="shared" si="30"/>
        <v>0</v>
      </c>
      <c r="AE49" s="634">
        <f t="shared" si="30"/>
        <v>0</v>
      </c>
      <c r="AF49" s="634">
        <f t="shared" si="30"/>
        <v>0</v>
      </c>
      <c r="AG49" s="634">
        <f t="shared" si="30"/>
        <v>0</v>
      </c>
      <c r="AH49" s="634">
        <f t="shared" si="30"/>
        <v>0</v>
      </c>
      <c r="AI49" s="323">
        <f t="shared" si="26"/>
        <v>0</v>
      </c>
      <c r="AJ49" s="169"/>
      <c r="AK49" s="169"/>
      <c r="AL49" s="1044"/>
      <c r="AM49" s="169"/>
      <c r="AN49" s="169"/>
      <c r="AO49" s="169"/>
      <c r="AP49" s="169"/>
      <c r="AQ49" s="169"/>
      <c r="AR49" s="169"/>
      <c r="AS49" s="169"/>
      <c r="AT49" s="169"/>
      <c r="AU49" s="169"/>
      <c r="AV49" s="11"/>
    </row>
    <row r="50" spans="2:48" ht="15.75" thickBot="1">
      <c r="B50" s="15"/>
      <c r="C50" s="1230">
        <f t="shared" si="23"/>
        <v>5</v>
      </c>
      <c r="D50" s="1226">
        <f t="shared" si="24"/>
        <v>0</v>
      </c>
      <c r="E50" s="522"/>
      <c r="F50" s="522"/>
      <c r="G50" s="522"/>
      <c r="H50" s="521">
        <f t="shared" si="27"/>
        <v>0</v>
      </c>
      <c r="I50" s="523"/>
      <c r="J50" s="634">
        <f t="shared" ref="J50:AH50" si="31">IF($I16&gt;=25,$H50,IF(J$45&lt;=$I16,$H50,IF(J$45&lt;=($I16*($W16+1)),$H50,0)))</f>
        <v>0</v>
      </c>
      <c r="K50" s="634">
        <f t="shared" si="31"/>
        <v>0</v>
      </c>
      <c r="L50" s="634">
        <f t="shared" si="31"/>
        <v>0</v>
      </c>
      <c r="M50" s="634">
        <f t="shared" si="31"/>
        <v>0</v>
      </c>
      <c r="N50" s="634">
        <f t="shared" si="31"/>
        <v>0</v>
      </c>
      <c r="O50" s="634">
        <f t="shared" si="31"/>
        <v>0</v>
      </c>
      <c r="P50" s="634">
        <f t="shared" si="31"/>
        <v>0</v>
      </c>
      <c r="Q50" s="634">
        <f t="shared" si="31"/>
        <v>0</v>
      </c>
      <c r="R50" s="634">
        <f t="shared" si="31"/>
        <v>0</v>
      </c>
      <c r="S50" s="634">
        <f t="shared" si="31"/>
        <v>0</v>
      </c>
      <c r="T50" s="634">
        <f t="shared" si="31"/>
        <v>0</v>
      </c>
      <c r="U50" s="634">
        <f t="shared" si="31"/>
        <v>0</v>
      </c>
      <c r="V50" s="634">
        <f t="shared" si="31"/>
        <v>0</v>
      </c>
      <c r="W50" s="634">
        <f t="shared" si="31"/>
        <v>0</v>
      </c>
      <c r="X50" s="634">
        <f t="shared" si="31"/>
        <v>0</v>
      </c>
      <c r="Y50" s="634">
        <f t="shared" si="31"/>
        <v>0</v>
      </c>
      <c r="Z50" s="634">
        <f t="shared" si="31"/>
        <v>0</v>
      </c>
      <c r="AA50" s="634">
        <f t="shared" si="31"/>
        <v>0</v>
      </c>
      <c r="AB50" s="634">
        <f t="shared" si="31"/>
        <v>0</v>
      </c>
      <c r="AC50" s="634">
        <f t="shared" si="31"/>
        <v>0</v>
      </c>
      <c r="AD50" s="634">
        <f t="shared" si="31"/>
        <v>0</v>
      </c>
      <c r="AE50" s="634">
        <f t="shared" si="31"/>
        <v>0</v>
      </c>
      <c r="AF50" s="634">
        <f t="shared" si="31"/>
        <v>0</v>
      </c>
      <c r="AG50" s="634">
        <f t="shared" si="31"/>
        <v>0</v>
      </c>
      <c r="AH50" s="634">
        <f t="shared" si="31"/>
        <v>0</v>
      </c>
      <c r="AI50" s="323">
        <f t="shared" si="26"/>
        <v>0</v>
      </c>
      <c r="AJ50" s="169"/>
      <c r="AK50" s="169"/>
      <c r="AL50" s="1044"/>
      <c r="AM50" s="169"/>
      <c r="AN50" s="169"/>
      <c r="AO50" s="169"/>
      <c r="AP50" s="169"/>
      <c r="AQ50" s="169"/>
      <c r="AR50" s="169"/>
      <c r="AS50" s="169"/>
      <c r="AT50" s="169"/>
      <c r="AU50" s="169"/>
      <c r="AV50" s="11"/>
    </row>
    <row r="51" spans="2:48" ht="15.75" thickBot="1">
      <c r="B51" s="15"/>
      <c r="C51" s="1231">
        <f t="shared" si="23"/>
        <v>6</v>
      </c>
      <c r="D51" s="1228">
        <f t="shared" si="24"/>
        <v>0</v>
      </c>
      <c r="E51" s="330"/>
      <c r="F51" s="330"/>
      <c r="G51" s="330"/>
      <c r="H51" s="327">
        <f t="shared" si="27"/>
        <v>0</v>
      </c>
      <c r="I51" s="331"/>
      <c r="J51" s="634">
        <f t="shared" ref="J51:AH51" si="32">IF($I17&gt;=25,$H51,IF(J$45&lt;=$I17,$H51,IF(J$45&lt;=($I17*($W17+1)),$H51,0)))</f>
        <v>0</v>
      </c>
      <c r="K51" s="634">
        <f t="shared" si="32"/>
        <v>0</v>
      </c>
      <c r="L51" s="634">
        <f t="shared" si="32"/>
        <v>0</v>
      </c>
      <c r="M51" s="634">
        <f t="shared" si="32"/>
        <v>0</v>
      </c>
      <c r="N51" s="634">
        <f t="shared" si="32"/>
        <v>0</v>
      </c>
      <c r="O51" s="634">
        <f t="shared" si="32"/>
        <v>0</v>
      </c>
      <c r="P51" s="634">
        <f t="shared" si="32"/>
        <v>0</v>
      </c>
      <c r="Q51" s="634">
        <f t="shared" si="32"/>
        <v>0</v>
      </c>
      <c r="R51" s="634">
        <f t="shared" si="32"/>
        <v>0</v>
      </c>
      <c r="S51" s="634">
        <f t="shared" si="32"/>
        <v>0</v>
      </c>
      <c r="T51" s="634">
        <f t="shared" si="32"/>
        <v>0</v>
      </c>
      <c r="U51" s="634">
        <f t="shared" si="32"/>
        <v>0</v>
      </c>
      <c r="V51" s="634">
        <f t="shared" si="32"/>
        <v>0</v>
      </c>
      <c r="W51" s="634">
        <f t="shared" si="32"/>
        <v>0</v>
      </c>
      <c r="X51" s="634">
        <f t="shared" si="32"/>
        <v>0</v>
      </c>
      <c r="Y51" s="634">
        <f t="shared" si="32"/>
        <v>0</v>
      </c>
      <c r="Z51" s="634">
        <f t="shared" si="32"/>
        <v>0</v>
      </c>
      <c r="AA51" s="634">
        <f t="shared" si="32"/>
        <v>0</v>
      </c>
      <c r="AB51" s="634">
        <f t="shared" si="32"/>
        <v>0</v>
      </c>
      <c r="AC51" s="634">
        <f t="shared" si="32"/>
        <v>0</v>
      </c>
      <c r="AD51" s="634">
        <f t="shared" si="32"/>
        <v>0</v>
      </c>
      <c r="AE51" s="634">
        <f t="shared" si="32"/>
        <v>0</v>
      </c>
      <c r="AF51" s="634">
        <f t="shared" si="32"/>
        <v>0</v>
      </c>
      <c r="AG51" s="634">
        <f t="shared" si="32"/>
        <v>0</v>
      </c>
      <c r="AH51" s="634">
        <f t="shared" si="32"/>
        <v>0</v>
      </c>
      <c r="AI51" s="323">
        <f t="shared" si="26"/>
        <v>0</v>
      </c>
      <c r="AJ51" s="169"/>
      <c r="AK51" s="169"/>
      <c r="AL51" s="1044"/>
      <c r="AM51" s="169"/>
      <c r="AN51" s="169"/>
      <c r="AO51" s="169"/>
      <c r="AP51" s="169"/>
      <c r="AQ51" s="169"/>
      <c r="AR51" s="169"/>
      <c r="AS51" s="169"/>
      <c r="AT51" s="169"/>
      <c r="AU51" s="169"/>
      <c r="AV51" s="11"/>
    </row>
    <row r="52" spans="2:48" ht="15.75" thickBot="1">
      <c r="B52" s="15"/>
      <c r="C52" s="1230">
        <f t="shared" si="23"/>
        <v>7</v>
      </c>
      <c r="D52" s="1226">
        <f t="shared" si="24"/>
        <v>0</v>
      </c>
      <c r="E52" s="524"/>
      <c r="F52" s="524"/>
      <c r="G52" s="524"/>
      <c r="H52" s="521">
        <f t="shared" si="27"/>
        <v>0</v>
      </c>
      <c r="I52" s="525"/>
      <c r="J52" s="634">
        <f t="shared" ref="J52:AH52" si="33">IF($I18&gt;=25,$H52,IF(J$45&lt;=$I18,$H52,IF(J$45&lt;=($I18*($W18+1)),$H52,0)))</f>
        <v>0</v>
      </c>
      <c r="K52" s="634">
        <f t="shared" si="33"/>
        <v>0</v>
      </c>
      <c r="L52" s="634">
        <f t="shared" si="33"/>
        <v>0</v>
      </c>
      <c r="M52" s="634">
        <f t="shared" si="33"/>
        <v>0</v>
      </c>
      <c r="N52" s="634">
        <f t="shared" si="33"/>
        <v>0</v>
      </c>
      <c r="O52" s="634">
        <f t="shared" si="33"/>
        <v>0</v>
      </c>
      <c r="P52" s="634">
        <f t="shared" si="33"/>
        <v>0</v>
      </c>
      <c r="Q52" s="634">
        <f t="shared" si="33"/>
        <v>0</v>
      </c>
      <c r="R52" s="634">
        <f t="shared" si="33"/>
        <v>0</v>
      </c>
      <c r="S52" s="634">
        <f t="shared" si="33"/>
        <v>0</v>
      </c>
      <c r="T52" s="634">
        <f t="shared" si="33"/>
        <v>0</v>
      </c>
      <c r="U52" s="634">
        <f t="shared" si="33"/>
        <v>0</v>
      </c>
      <c r="V52" s="634">
        <f t="shared" si="33"/>
        <v>0</v>
      </c>
      <c r="W52" s="634">
        <f t="shared" si="33"/>
        <v>0</v>
      </c>
      <c r="X52" s="634">
        <f t="shared" si="33"/>
        <v>0</v>
      </c>
      <c r="Y52" s="634">
        <f t="shared" si="33"/>
        <v>0</v>
      </c>
      <c r="Z52" s="634">
        <f t="shared" si="33"/>
        <v>0</v>
      </c>
      <c r="AA52" s="634">
        <f t="shared" si="33"/>
        <v>0</v>
      </c>
      <c r="AB52" s="634">
        <f t="shared" si="33"/>
        <v>0</v>
      </c>
      <c r="AC52" s="634">
        <f t="shared" si="33"/>
        <v>0</v>
      </c>
      <c r="AD52" s="634">
        <f t="shared" si="33"/>
        <v>0</v>
      </c>
      <c r="AE52" s="634">
        <f t="shared" si="33"/>
        <v>0</v>
      </c>
      <c r="AF52" s="634">
        <f t="shared" si="33"/>
        <v>0</v>
      </c>
      <c r="AG52" s="634">
        <f t="shared" si="33"/>
        <v>0</v>
      </c>
      <c r="AH52" s="634">
        <f t="shared" si="33"/>
        <v>0</v>
      </c>
      <c r="AI52" s="323">
        <f t="shared" si="26"/>
        <v>0</v>
      </c>
      <c r="AJ52" s="169"/>
      <c r="AK52" s="169"/>
      <c r="AL52" s="1044"/>
      <c r="AM52" s="169"/>
      <c r="AN52" s="169"/>
      <c r="AO52" s="169"/>
      <c r="AP52" s="169"/>
      <c r="AQ52" s="169"/>
      <c r="AR52" s="169"/>
      <c r="AS52" s="169"/>
      <c r="AT52" s="169"/>
      <c r="AU52" s="169"/>
      <c r="AV52" s="11"/>
    </row>
    <row r="53" spans="2:48" ht="15.75" thickBot="1">
      <c r="B53" s="15"/>
      <c r="C53" s="1231">
        <f t="shared" si="23"/>
        <v>8</v>
      </c>
      <c r="D53" s="1228">
        <f>O20</f>
        <v>0</v>
      </c>
      <c r="E53" s="330"/>
      <c r="F53" s="330"/>
      <c r="G53" s="330"/>
      <c r="H53" s="327">
        <f t="shared" si="27"/>
        <v>0</v>
      </c>
      <c r="I53" s="331"/>
      <c r="J53" s="634">
        <f t="shared" ref="J53:AH53" si="34">IF($I20&gt;=25,$H53,IF(J$45&lt;=$I20,$H53,IF(J$45&lt;=($I20*($W20+1)),$H53,0)))</f>
        <v>0</v>
      </c>
      <c r="K53" s="634">
        <f t="shared" si="34"/>
        <v>0</v>
      </c>
      <c r="L53" s="634">
        <f t="shared" si="34"/>
        <v>0</v>
      </c>
      <c r="M53" s="634">
        <f t="shared" si="34"/>
        <v>0</v>
      </c>
      <c r="N53" s="634">
        <f t="shared" si="34"/>
        <v>0</v>
      </c>
      <c r="O53" s="634">
        <f t="shared" si="34"/>
        <v>0</v>
      </c>
      <c r="P53" s="634">
        <f t="shared" si="34"/>
        <v>0</v>
      </c>
      <c r="Q53" s="634">
        <f t="shared" si="34"/>
        <v>0</v>
      </c>
      <c r="R53" s="634">
        <f t="shared" si="34"/>
        <v>0</v>
      </c>
      <c r="S53" s="634">
        <f t="shared" si="34"/>
        <v>0</v>
      </c>
      <c r="T53" s="634">
        <f t="shared" si="34"/>
        <v>0</v>
      </c>
      <c r="U53" s="634">
        <f t="shared" si="34"/>
        <v>0</v>
      </c>
      <c r="V53" s="634">
        <f t="shared" si="34"/>
        <v>0</v>
      </c>
      <c r="W53" s="634">
        <f t="shared" si="34"/>
        <v>0</v>
      </c>
      <c r="X53" s="634">
        <f t="shared" si="34"/>
        <v>0</v>
      </c>
      <c r="Y53" s="634">
        <f t="shared" si="34"/>
        <v>0</v>
      </c>
      <c r="Z53" s="634">
        <f t="shared" si="34"/>
        <v>0</v>
      </c>
      <c r="AA53" s="634">
        <f t="shared" si="34"/>
        <v>0</v>
      </c>
      <c r="AB53" s="634">
        <f t="shared" si="34"/>
        <v>0</v>
      </c>
      <c r="AC53" s="634">
        <f t="shared" si="34"/>
        <v>0</v>
      </c>
      <c r="AD53" s="634">
        <f t="shared" si="34"/>
        <v>0</v>
      </c>
      <c r="AE53" s="634">
        <f t="shared" si="34"/>
        <v>0</v>
      </c>
      <c r="AF53" s="634">
        <f t="shared" si="34"/>
        <v>0</v>
      </c>
      <c r="AG53" s="634">
        <f t="shared" si="34"/>
        <v>0</v>
      </c>
      <c r="AH53" s="634">
        <f t="shared" si="34"/>
        <v>0</v>
      </c>
      <c r="AI53" s="323">
        <f t="shared" si="26"/>
        <v>0</v>
      </c>
      <c r="AJ53" s="169"/>
      <c r="AK53" s="169"/>
      <c r="AL53" s="1044"/>
      <c r="AM53" s="169"/>
      <c r="AN53" s="169"/>
      <c r="AO53" s="169"/>
      <c r="AP53" s="169"/>
      <c r="AQ53" s="169"/>
      <c r="AR53" s="169"/>
      <c r="AS53" s="169"/>
      <c r="AT53" s="169"/>
      <c r="AU53" s="169"/>
      <c r="AV53" s="11"/>
    </row>
    <row r="54" spans="2:48" ht="15.75" thickBot="1">
      <c r="B54" s="15"/>
      <c r="C54" s="1230">
        <f t="shared" si="23"/>
        <v>9</v>
      </c>
      <c r="D54" s="1226">
        <f>O21</f>
        <v>0</v>
      </c>
      <c r="E54" s="524"/>
      <c r="F54" s="524"/>
      <c r="G54" s="524"/>
      <c r="H54" s="521">
        <f t="shared" si="27"/>
        <v>0</v>
      </c>
      <c r="I54" s="525"/>
      <c r="J54" s="634">
        <f t="shared" ref="J54:AH54" si="35">IF($I21&gt;=25,$H54,IF(J$45&lt;=$I21,$H54,IF(J$45&lt;=($I21*($W21+1)),$H54,0)))</f>
        <v>0</v>
      </c>
      <c r="K54" s="634">
        <f t="shared" si="35"/>
        <v>0</v>
      </c>
      <c r="L54" s="634">
        <f t="shared" si="35"/>
        <v>0</v>
      </c>
      <c r="M54" s="634">
        <f t="shared" si="35"/>
        <v>0</v>
      </c>
      <c r="N54" s="634">
        <f t="shared" si="35"/>
        <v>0</v>
      </c>
      <c r="O54" s="634">
        <f t="shared" si="35"/>
        <v>0</v>
      </c>
      <c r="P54" s="634">
        <f t="shared" si="35"/>
        <v>0</v>
      </c>
      <c r="Q54" s="634">
        <f t="shared" si="35"/>
        <v>0</v>
      </c>
      <c r="R54" s="634">
        <f t="shared" si="35"/>
        <v>0</v>
      </c>
      <c r="S54" s="634">
        <f t="shared" si="35"/>
        <v>0</v>
      </c>
      <c r="T54" s="634">
        <f t="shared" si="35"/>
        <v>0</v>
      </c>
      <c r="U54" s="634">
        <f t="shared" si="35"/>
        <v>0</v>
      </c>
      <c r="V54" s="634">
        <f t="shared" si="35"/>
        <v>0</v>
      </c>
      <c r="W54" s="634">
        <f t="shared" si="35"/>
        <v>0</v>
      </c>
      <c r="X54" s="634">
        <f t="shared" si="35"/>
        <v>0</v>
      </c>
      <c r="Y54" s="634">
        <f t="shared" si="35"/>
        <v>0</v>
      </c>
      <c r="Z54" s="634">
        <f t="shared" si="35"/>
        <v>0</v>
      </c>
      <c r="AA54" s="634">
        <f t="shared" si="35"/>
        <v>0</v>
      </c>
      <c r="AB54" s="634">
        <f t="shared" si="35"/>
        <v>0</v>
      </c>
      <c r="AC54" s="634">
        <f t="shared" si="35"/>
        <v>0</v>
      </c>
      <c r="AD54" s="634">
        <f t="shared" si="35"/>
        <v>0</v>
      </c>
      <c r="AE54" s="634">
        <f t="shared" si="35"/>
        <v>0</v>
      </c>
      <c r="AF54" s="634">
        <f t="shared" si="35"/>
        <v>0</v>
      </c>
      <c r="AG54" s="634">
        <f t="shared" si="35"/>
        <v>0</v>
      </c>
      <c r="AH54" s="634">
        <f t="shared" si="35"/>
        <v>0</v>
      </c>
      <c r="AI54" s="323">
        <f t="shared" si="26"/>
        <v>0</v>
      </c>
      <c r="AJ54" s="169"/>
      <c r="AK54" s="169"/>
      <c r="AL54" s="1044"/>
      <c r="AM54" s="169"/>
      <c r="AN54" s="169"/>
      <c r="AO54" s="169"/>
      <c r="AP54" s="169"/>
      <c r="AQ54" s="169"/>
      <c r="AR54" s="169"/>
      <c r="AS54" s="169"/>
      <c r="AT54" s="169"/>
      <c r="AU54" s="169"/>
      <c r="AV54" s="11"/>
    </row>
    <row r="55" spans="2:48" ht="15.75" customHeight="1" thickBot="1">
      <c r="B55" s="15"/>
      <c r="C55" s="1231">
        <f t="shared" si="23"/>
        <v>10</v>
      </c>
      <c r="D55" s="1228">
        <f>O22</f>
        <v>0</v>
      </c>
      <c r="E55" s="330"/>
      <c r="F55" s="330"/>
      <c r="G55" s="330"/>
      <c r="H55" s="327">
        <f t="shared" si="27"/>
        <v>0</v>
      </c>
      <c r="I55" s="331"/>
      <c r="J55" s="634">
        <f t="shared" ref="J55:AH55" si="36">IF($I22&gt;=25,$H55,IF(J$45&lt;=$I22,$H55,IF(J$45&lt;=($I22*($W22+1)),$H55,0)))</f>
        <v>0</v>
      </c>
      <c r="K55" s="634">
        <f t="shared" si="36"/>
        <v>0</v>
      </c>
      <c r="L55" s="634">
        <f t="shared" si="36"/>
        <v>0</v>
      </c>
      <c r="M55" s="634">
        <f t="shared" si="36"/>
        <v>0</v>
      </c>
      <c r="N55" s="634">
        <f t="shared" si="36"/>
        <v>0</v>
      </c>
      <c r="O55" s="634">
        <f t="shared" si="36"/>
        <v>0</v>
      </c>
      <c r="P55" s="634">
        <f t="shared" si="36"/>
        <v>0</v>
      </c>
      <c r="Q55" s="634">
        <f t="shared" si="36"/>
        <v>0</v>
      </c>
      <c r="R55" s="634">
        <f t="shared" si="36"/>
        <v>0</v>
      </c>
      <c r="S55" s="634">
        <f t="shared" si="36"/>
        <v>0</v>
      </c>
      <c r="T55" s="634">
        <f t="shared" si="36"/>
        <v>0</v>
      </c>
      <c r="U55" s="634">
        <f t="shared" si="36"/>
        <v>0</v>
      </c>
      <c r="V55" s="634">
        <f t="shared" si="36"/>
        <v>0</v>
      </c>
      <c r="W55" s="634">
        <f t="shared" si="36"/>
        <v>0</v>
      </c>
      <c r="X55" s="634">
        <f t="shared" si="36"/>
        <v>0</v>
      </c>
      <c r="Y55" s="634">
        <f t="shared" si="36"/>
        <v>0</v>
      </c>
      <c r="Z55" s="634">
        <f t="shared" si="36"/>
        <v>0</v>
      </c>
      <c r="AA55" s="634">
        <f t="shared" si="36"/>
        <v>0</v>
      </c>
      <c r="AB55" s="634">
        <f t="shared" si="36"/>
        <v>0</v>
      </c>
      <c r="AC55" s="634">
        <f t="shared" si="36"/>
        <v>0</v>
      </c>
      <c r="AD55" s="634">
        <f t="shared" si="36"/>
        <v>0</v>
      </c>
      <c r="AE55" s="634">
        <f t="shared" si="36"/>
        <v>0</v>
      </c>
      <c r="AF55" s="634">
        <f t="shared" si="36"/>
        <v>0</v>
      </c>
      <c r="AG55" s="634">
        <f t="shared" si="36"/>
        <v>0</v>
      </c>
      <c r="AH55" s="634">
        <f t="shared" si="36"/>
        <v>0</v>
      </c>
      <c r="AI55" s="324">
        <f>SUM(P55:AH55)</f>
        <v>0</v>
      </c>
      <c r="AJ55" s="169"/>
      <c r="AK55" s="169"/>
      <c r="AL55" s="1044"/>
      <c r="AM55" s="169"/>
      <c r="AN55" s="169"/>
      <c r="AO55" s="169"/>
      <c r="AP55" s="169"/>
      <c r="AQ55" s="169"/>
      <c r="AR55" s="169"/>
      <c r="AS55" s="169"/>
      <c r="AT55" s="169"/>
      <c r="AU55" s="169"/>
      <c r="AV55" s="11"/>
    </row>
    <row r="56" spans="2:48" ht="15.75" thickBot="1">
      <c r="B56" s="15"/>
      <c r="C56" s="125"/>
      <c r="D56" s="328"/>
      <c r="E56" s="328"/>
      <c r="F56" s="328"/>
      <c r="G56" s="328"/>
      <c r="H56" s="329"/>
      <c r="I56" s="332" t="s">
        <v>29</v>
      </c>
      <c r="J56" s="325">
        <f t="shared" ref="J56:AH56" si="37">SUM(J46:J55)</f>
        <v>0</v>
      </c>
      <c r="K56" s="325">
        <f t="shared" si="37"/>
        <v>0</v>
      </c>
      <c r="L56" s="325">
        <f t="shared" si="37"/>
        <v>0</v>
      </c>
      <c r="M56" s="325">
        <f t="shared" si="37"/>
        <v>0</v>
      </c>
      <c r="N56" s="325">
        <f t="shared" si="37"/>
        <v>0</v>
      </c>
      <c r="O56" s="325">
        <f t="shared" si="37"/>
        <v>0</v>
      </c>
      <c r="P56" s="325">
        <f t="shared" si="37"/>
        <v>0</v>
      </c>
      <c r="Q56" s="325">
        <f t="shared" si="37"/>
        <v>0</v>
      </c>
      <c r="R56" s="325">
        <f t="shared" si="37"/>
        <v>0</v>
      </c>
      <c r="S56" s="325">
        <f t="shared" si="37"/>
        <v>0</v>
      </c>
      <c r="T56" s="325">
        <f t="shared" si="37"/>
        <v>0</v>
      </c>
      <c r="U56" s="325">
        <f t="shared" si="37"/>
        <v>0</v>
      </c>
      <c r="V56" s="325">
        <f t="shared" si="37"/>
        <v>0</v>
      </c>
      <c r="W56" s="325">
        <f t="shared" si="37"/>
        <v>0</v>
      </c>
      <c r="X56" s="325">
        <f t="shared" si="37"/>
        <v>0</v>
      </c>
      <c r="Y56" s="325">
        <f t="shared" si="37"/>
        <v>0</v>
      </c>
      <c r="Z56" s="325">
        <f t="shared" si="37"/>
        <v>0</v>
      </c>
      <c r="AA56" s="325">
        <f t="shared" si="37"/>
        <v>0</v>
      </c>
      <c r="AB56" s="325">
        <f t="shared" si="37"/>
        <v>0</v>
      </c>
      <c r="AC56" s="325">
        <f t="shared" si="37"/>
        <v>0</v>
      </c>
      <c r="AD56" s="325">
        <f t="shared" si="37"/>
        <v>0</v>
      </c>
      <c r="AE56" s="325">
        <f t="shared" si="37"/>
        <v>0</v>
      </c>
      <c r="AF56" s="325">
        <f t="shared" si="37"/>
        <v>0</v>
      </c>
      <c r="AG56" s="325">
        <f t="shared" si="37"/>
        <v>0</v>
      </c>
      <c r="AH56" s="325">
        <f t="shared" si="37"/>
        <v>0</v>
      </c>
      <c r="AI56" s="326">
        <f>SUM(AI46:AI55)</f>
        <v>0</v>
      </c>
      <c r="AJ56" s="169"/>
      <c r="AK56" s="169"/>
      <c r="AL56" s="1044"/>
      <c r="AM56" s="169"/>
      <c r="AN56" s="169"/>
      <c r="AO56" s="169"/>
      <c r="AP56" s="169"/>
      <c r="AQ56" s="169"/>
      <c r="AR56" s="169"/>
      <c r="AS56" s="169"/>
      <c r="AT56" s="169"/>
      <c r="AU56" s="169"/>
      <c r="AV56" s="11"/>
    </row>
    <row r="57" spans="2:48" ht="24.75" customHeight="1" thickBot="1">
      <c r="B57" s="15"/>
      <c r="C57" s="127"/>
      <c r="D57" s="128"/>
      <c r="E57" s="128"/>
      <c r="F57" s="128"/>
      <c r="G57" s="128"/>
      <c r="H57" s="128"/>
      <c r="I57" s="128"/>
      <c r="J57" s="128"/>
      <c r="K57" s="128"/>
      <c r="L57" s="128"/>
      <c r="M57" s="128"/>
      <c r="N57" s="128"/>
      <c r="O57" s="128"/>
      <c r="P57" s="128"/>
      <c r="Q57" s="128"/>
      <c r="R57" s="128"/>
      <c r="S57" s="129"/>
      <c r="T57" s="130"/>
      <c r="U57" s="130"/>
      <c r="V57" s="130"/>
      <c r="W57" s="130"/>
      <c r="X57" s="130"/>
      <c r="Y57" s="130"/>
      <c r="Z57" s="130"/>
      <c r="AA57" s="130"/>
      <c r="AB57" s="130"/>
      <c r="AC57" s="130"/>
      <c r="AD57" s="130"/>
      <c r="AE57" s="130"/>
      <c r="AF57" s="130"/>
      <c r="AG57" s="130"/>
      <c r="AH57" s="130"/>
      <c r="AI57" s="131"/>
      <c r="AJ57" s="169"/>
      <c r="AK57" s="169"/>
      <c r="AL57" s="1044"/>
      <c r="AM57" s="169"/>
      <c r="AN57" s="169"/>
      <c r="AO57" s="169"/>
      <c r="AP57" s="169"/>
      <c r="AQ57" s="169"/>
      <c r="AR57" s="169"/>
      <c r="AS57" s="169"/>
      <c r="AT57" s="169"/>
      <c r="AU57" s="169"/>
      <c r="AV57" s="11"/>
    </row>
    <row r="58" spans="2:48" ht="24.75" customHeight="1">
      <c r="B58" s="15"/>
      <c r="C58" s="132"/>
      <c r="D58" s="132"/>
      <c r="E58" s="132"/>
      <c r="F58" s="132"/>
      <c r="G58" s="132"/>
      <c r="H58" s="132"/>
      <c r="I58" s="132"/>
      <c r="J58" s="132"/>
      <c r="K58" s="132"/>
      <c r="L58" s="132"/>
      <c r="M58" s="132"/>
      <c r="N58" s="132"/>
      <c r="O58" s="132"/>
      <c r="P58" s="132"/>
      <c r="Q58" s="132"/>
      <c r="R58" s="132"/>
      <c r="S58" s="132"/>
      <c r="T58" s="109"/>
      <c r="U58" s="109"/>
      <c r="V58" s="109"/>
      <c r="W58" s="109"/>
      <c r="X58" s="109"/>
      <c r="Y58" s="109"/>
      <c r="Z58" s="109"/>
      <c r="AA58" s="109"/>
      <c r="AB58" s="109"/>
      <c r="AC58" s="109"/>
      <c r="AD58" s="109"/>
      <c r="AE58" s="109"/>
      <c r="AF58" s="109"/>
      <c r="AG58" s="109"/>
      <c r="AH58" s="109"/>
      <c r="AI58" s="109"/>
      <c r="AJ58" s="169"/>
      <c r="AK58" s="169"/>
      <c r="AL58" s="1044"/>
      <c r="AM58" s="169"/>
      <c r="AN58" s="169"/>
      <c r="AO58" s="169"/>
      <c r="AP58" s="169"/>
      <c r="AQ58" s="169"/>
      <c r="AR58" s="169"/>
      <c r="AS58" s="169"/>
      <c r="AT58" s="169"/>
      <c r="AU58" s="169"/>
      <c r="AV58" s="11"/>
    </row>
    <row r="59" spans="2:48">
      <c r="B59" s="15"/>
      <c r="C59" s="23"/>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69"/>
      <c r="AK59" s="169"/>
      <c r="AL59" s="1044"/>
      <c r="AM59" s="169"/>
      <c r="AN59" s="169"/>
      <c r="AO59" s="169"/>
      <c r="AP59" s="169"/>
      <c r="AQ59" s="169"/>
      <c r="AR59" s="169"/>
      <c r="AS59" s="169"/>
      <c r="AT59" s="169"/>
      <c r="AU59" s="169"/>
      <c r="AV59" s="11"/>
    </row>
    <row r="60" spans="2:48">
      <c r="B60" s="15"/>
      <c r="C60" s="23"/>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69"/>
      <c r="AK60" s="169"/>
      <c r="AL60" s="1044"/>
      <c r="AM60" s="169"/>
      <c r="AN60" s="169"/>
      <c r="AO60" s="169"/>
      <c r="AP60" s="169"/>
      <c r="AQ60" s="169"/>
      <c r="AR60" s="169"/>
      <c r="AS60" s="169"/>
      <c r="AT60" s="169"/>
      <c r="AU60" s="169"/>
      <c r="AV60" s="11"/>
    </row>
    <row r="61" spans="2:48" ht="15.75" thickBot="1">
      <c r="B61" s="133"/>
      <c r="C61" s="591"/>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15"/>
      <c r="AM61" s="11"/>
      <c r="AN61" s="11"/>
      <c r="AO61" s="11"/>
      <c r="AP61" s="11"/>
      <c r="AQ61" s="11"/>
      <c r="AR61" s="11"/>
      <c r="AS61" s="11"/>
      <c r="AT61" s="11"/>
      <c r="AU61" s="11"/>
      <c r="AV61" s="11"/>
    </row>
    <row r="62" spans="2:48">
      <c r="AA62" s="3"/>
      <c r="AB62" s="3"/>
      <c r="AU62" s="75"/>
    </row>
    <row r="63" spans="2:48">
      <c r="AA63" s="3"/>
      <c r="AB63" s="3"/>
      <c r="AU63" s="75"/>
    </row>
    <row r="64" spans="2:48">
      <c r="AU64" s="75"/>
    </row>
    <row r="65" spans="19:47">
      <c r="AU65" s="75"/>
    </row>
    <row r="66" spans="19:47">
      <c r="AU66" s="75"/>
    </row>
    <row r="67" spans="19:47">
      <c r="AU67" s="75"/>
    </row>
    <row r="68" spans="19:47">
      <c r="S68" s="4"/>
      <c r="T68" s="4"/>
      <c r="AA68" s="3"/>
      <c r="AB68" s="3"/>
      <c r="AM68" s="75"/>
    </row>
    <row r="69" spans="19:47">
      <c r="S69" s="4"/>
      <c r="T69" s="4"/>
      <c r="AA69" s="3"/>
      <c r="AB69" s="3"/>
      <c r="AM69" s="75"/>
    </row>
    <row r="70" spans="19:47">
      <c r="S70" s="4"/>
      <c r="T70" s="4"/>
      <c r="AA70" s="3"/>
      <c r="AB70" s="3"/>
      <c r="AM70" s="75"/>
    </row>
    <row r="71" spans="19:47">
      <c r="S71" s="4"/>
      <c r="T71" s="4"/>
      <c r="AA71" s="3"/>
      <c r="AB71" s="3"/>
      <c r="AM71" s="75"/>
    </row>
    <row r="72" spans="19:47">
      <c r="S72" s="4"/>
      <c r="T72" s="4"/>
      <c r="AA72" s="3"/>
      <c r="AB72" s="3"/>
      <c r="AM72" s="75"/>
    </row>
    <row r="73" spans="19:47">
      <c r="S73" s="4"/>
      <c r="T73" s="4"/>
      <c r="AA73" s="3"/>
      <c r="AB73" s="3"/>
      <c r="AM73" s="75"/>
    </row>
    <row r="74" spans="19:47">
      <c r="S74" s="4"/>
      <c r="T74" s="4"/>
      <c r="AA74" s="3"/>
      <c r="AB74" s="3"/>
      <c r="AM74" s="75"/>
    </row>
    <row r="75" spans="19:47">
      <c r="S75" s="4"/>
      <c r="T75" s="4"/>
      <c r="AA75" s="3"/>
      <c r="AB75" s="3"/>
      <c r="AM75" s="75"/>
    </row>
    <row r="76" spans="19:47">
      <c r="S76" s="4"/>
      <c r="T76" s="4"/>
      <c r="AA76" s="3"/>
      <c r="AB76" s="3"/>
      <c r="AM76" s="75"/>
    </row>
    <row r="77" spans="19:47">
      <c r="S77" s="4"/>
      <c r="T77" s="4"/>
      <c r="AA77" s="3"/>
      <c r="AB77" s="3"/>
      <c r="AM77" s="75"/>
    </row>
    <row r="78" spans="19:47">
      <c r="S78" s="4"/>
      <c r="T78" s="4"/>
      <c r="AA78" s="3"/>
      <c r="AB78" s="3"/>
      <c r="AM78" s="75"/>
    </row>
    <row r="79" spans="19:47">
      <c r="S79" s="4"/>
      <c r="T79" s="4"/>
      <c r="AA79" s="3"/>
      <c r="AB79" s="3"/>
      <c r="AM79" s="75"/>
    </row>
    <row r="80" spans="19:47">
      <c r="S80" s="4"/>
      <c r="T80" s="4"/>
      <c r="AA80" s="3"/>
      <c r="AB80" s="3"/>
      <c r="AM80" s="75"/>
    </row>
    <row r="81" spans="19:47">
      <c r="S81" s="4"/>
      <c r="T81" s="4"/>
      <c r="AA81" s="3"/>
      <c r="AB81" s="3"/>
      <c r="AM81" s="75"/>
    </row>
    <row r="82" spans="19:47">
      <c r="S82" s="4"/>
      <c r="T82" s="4"/>
      <c r="AA82" s="3"/>
      <c r="AB82" s="3"/>
      <c r="AM82" s="75"/>
    </row>
    <row r="83" spans="19:47">
      <c r="S83" s="4"/>
      <c r="T83" s="4"/>
      <c r="AA83" s="3"/>
      <c r="AB83" s="3"/>
      <c r="AM83" s="75"/>
    </row>
    <row r="84" spans="19:47">
      <c r="S84" s="4"/>
      <c r="T84" s="4"/>
      <c r="AA84" s="3"/>
      <c r="AB84" s="3"/>
      <c r="AM84" s="75"/>
    </row>
    <row r="85" spans="19:47">
      <c r="S85" s="4"/>
      <c r="T85" s="4"/>
      <c r="AA85" s="3"/>
      <c r="AB85" s="3"/>
      <c r="AM85" s="75"/>
    </row>
    <row r="86" spans="19:47">
      <c r="S86" s="4"/>
      <c r="T86" s="4"/>
      <c r="AA86" s="3"/>
      <c r="AB86" s="3"/>
      <c r="AM86" s="75"/>
    </row>
    <row r="87" spans="19:47">
      <c r="AU87" s="75"/>
    </row>
    <row r="88" spans="19:47">
      <c r="AU88" s="75"/>
    </row>
    <row r="89" spans="19:47">
      <c r="AU89" s="75"/>
    </row>
    <row r="90" spans="19:47">
      <c r="AU90" s="75"/>
    </row>
    <row r="91" spans="19:47">
      <c r="AU91" s="75"/>
    </row>
    <row r="92" spans="19:47">
      <c r="AU92" s="75"/>
    </row>
    <row r="93" spans="19:47">
      <c r="AU93" s="75"/>
    </row>
    <row r="94" spans="19:47">
      <c r="AU94" s="75"/>
    </row>
    <row r="95" spans="19:47">
      <c r="AU95" s="75"/>
    </row>
    <row r="97" spans="47:47">
      <c r="AU97" s="75"/>
    </row>
    <row r="99" spans="47:47">
      <c r="AU99" s="75"/>
    </row>
    <row r="101" spans="47:47">
      <c r="AU101" s="75"/>
    </row>
    <row r="103" spans="47:47">
      <c r="AU103" s="75"/>
    </row>
    <row r="105" spans="47:47">
      <c r="AU105" s="75"/>
    </row>
    <row r="107" spans="47:47">
      <c r="AU107" s="75"/>
    </row>
    <row r="109" spans="47:47">
      <c r="AU109" s="75"/>
    </row>
    <row r="110" spans="47:47">
      <c r="AU110" s="3">
        <v>76</v>
      </c>
    </row>
    <row r="111" spans="47:47">
      <c r="AU111" s="75">
        <v>77</v>
      </c>
    </row>
    <row r="112" spans="47:47">
      <c r="AU112" s="3">
        <v>78</v>
      </c>
    </row>
  </sheetData>
  <sheetProtection algorithmName="SHA-512" hashValue="DxXVoNvRlTWsNbn6sQPWl6nauiUPxewatQtN/X3bjqGB2R5nwwsA3kKqulOIuGumcJpSQV1kqYAV0/nPWS9h1A==" saltValue="Vcc11bg0NI9FsAdOcZGtUQ==" spinCount="100000" sheet="1" objects="1" scenarios="1"/>
  <protectedRanges>
    <protectedRange sqref="J12:J18 U12:W18 Y12:Z18 Y20:Z22 D12:H18 D20:I22" name="Intervalo1"/>
  </protectedRanges>
  <mergeCells count="36">
    <mergeCell ref="C2:D2"/>
    <mergeCell ref="H32:I32"/>
    <mergeCell ref="H45:I45"/>
    <mergeCell ref="J30:AI30"/>
    <mergeCell ref="J31:AH31"/>
    <mergeCell ref="C5:E5"/>
    <mergeCell ref="C6:I6"/>
    <mergeCell ref="C7:E7"/>
    <mergeCell ref="D22:E22"/>
    <mergeCell ref="C11:F11"/>
    <mergeCell ref="C19:F19"/>
    <mergeCell ref="G20:I20"/>
    <mergeCell ref="G19:I19"/>
    <mergeCell ref="D21:E21"/>
    <mergeCell ref="G21:I21"/>
    <mergeCell ref="G22:I22"/>
    <mergeCell ref="Y8:AC8"/>
    <mergeCell ref="J8:X8"/>
    <mergeCell ref="J9:O9"/>
    <mergeCell ref="Q9:R9"/>
    <mergeCell ref="D20:E20"/>
    <mergeCell ref="K10:N10"/>
    <mergeCell ref="F12:G12"/>
    <mergeCell ref="F10:G10"/>
    <mergeCell ref="F18:G18"/>
    <mergeCell ref="F13:G13"/>
    <mergeCell ref="F14:G14"/>
    <mergeCell ref="F15:G15"/>
    <mergeCell ref="F16:G16"/>
    <mergeCell ref="F17:G17"/>
    <mergeCell ref="C29:F29"/>
    <mergeCell ref="C28:D28"/>
    <mergeCell ref="C24:D24"/>
    <mergeCell ref="C26:D26"/>
    <mergeCell ref="C25:D25"/>
    <mergeCell ref="C27:D27"/>
  </mergeCells>
  <phoneticPr fontId="78" type="noConversion"/>
  <conditionalFormatting sqref="D20:D22 F20:G20 H12:H18 D12:F18 F21:F22">
    <cfRule type="containsBlanks" dxfId="40" priority="14">
      <formula>LEN(TRIM(D12))=0</formula>
    </cfRule>
  </conditionalFormatting>
  <conditionalFormatting sqref="J12:J18">
    <cfRule type="containsBlanks" dxfId="39" priority="13">
      <formula>LEN(TRIM(J12))=0</formula>
    </cfRule>
  </conditionalFormatting>
  <conditionalFormatting sqref="U12:W18 Y12:Z18 Y20:Z22">
    <cfRule type="containsBlanks" dxfId="38" priority="12">
      <formula>LEN(TRIM(U12))=0</formula>
    </cfRule>
  </conditionalFormatting>
  <conditionalFormatting sqref="G21">
    <cfRule type="containsBlanks" dxfId="37" priority="2">
      <formula>LEN(TRIM(G21))=0</formula>
    </cfRule>
  </conditionalFormatting>
  <conditionalFormatting sqref="G22">
    <cfRule type="containsBlanks" dxfId="36" priority="1">
      <formula>LEN(TRIM(G22))=0</formula>
    </cfRule>
  </conditionalFormatting>
  <hyperlinks>
    <hyperlink ref="J2" location="Home!A1" display="Home"/>
    <hyperlink ref="H2" location="'0. Ajuda'!Área_de_Impressão" display="Ajuda"/>
  </hyperlinks>
  <pageMargins left="0.7" right="0.7" top="0.75" bottom="0.75" header="0.3" footer="0.3"/>
  <pageSetup paperSize="9" scale="22" fitToHeight="0" orientation="landscape" r:id="rId1"/>
  <ignoredErrors>
    <ignoredError sqref="S23"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'AP.2. Fatores de conversão'!$M$2:$M$3</xm:f>
          </x14:formula1>
          <xm:sqref>E12:E18</xm:sqref>
        </x14:dataValidation>
        <x14:dataValidation type="list" allowBlank="1" showInputMessage="1" showErrorMessage="1">
          <x14:formula1>
            <xm:f>'AP.2. Fatores de conversão'!$I$21:$I$24</xm:f>
          </x14:formula1>
          <xm:sqref>G20:I22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8">
    <pageSetUpPr fitToPage="1"/>
  </sheetPr>
  <dimension ref="B1:BK87"/>
  <sheetViews>
    <sheetView showGridLines="0" topLeftCell="A16" zoomScale="70" zoomScaleNormal="70" workbookViewId="0">
      <selection activeCell="H25" sqref="H25"/>
    </sheetView>
  </sheetViews>
  <sheetFormatPr defaultColWidth="9.140625" defaultRowHeight="15"/>
  <cols>
    <col min="1" max="1" width="4.42578125" style="3" customWidth="1"/>
    <col min="2" max="2" width="6.85546875" style="3" customWidth="1"/>
    <col min="3" max="3" width="11.7109375" style="1" customWidth="1"/>
    <col min="4" max="4" width="42" style="1" customWidth="1"/>
    <col min="5" max="5" width="77" style="3" customWidth="1"/>
    <col min="6" max="6" width="30.7109375" style="3" customWidth="1"/>
    <col min="7" max="12" width="13.5703125" style="3" customWidth="1"/>
    <col min="13" max="13" width="25" style="3" customWidth="1"/>
    <col min="14" max="14" width="23.85546875" style="3" customWidth="1"/>
    <col min="15" max="18" width="13.5703125" style="3" customWidth="1"/>
    <col min="19" max="19" width="18.5703125" style="3" customWidth="1"/>
    <col min="20" max="20" width="18.5703125" style="3" hidden="1" customWidth="1"/>
    <col min="21" max="21" width="18.5703125" style="3" customWidth="1"/>
    <col min="22" max="22" width="20.5703125" style="3" customWidth="1"/>
    <col min="23" max="23" width="75.7109375" style="3" customWidth="1"/>
    <col min="24" max="24" width="8.85546875" style="3" customWidth="1"/>
    <col min="25" max="29" width="15.7109375" style="3" bestFit="1" customWidth="1"/>
    <col min="30" max="30" width="18" style="3" bestFit="1" customWidth="1"/>
    <col min="31" max="31" width="12.85546875" style="3" customWidth="1"/>
    <col min="32" max="32" width="9.140625" style="3"/>
    <col min="33" max="33" width="11.85546875" style="3" customWidth="1"/>
    <col min="34" max="16384" width="9.140625" style="3"/>
  </cols>
  <sheetData>
    <row r="1" spans="2:45" ht="23.25" customHeight="1">
      <c r="C1" s="3"/>
      <c r="D1" s="3"/>
    </row>
    <row r="2" spans="2:45" ht="34.5" customHeight="1">
      <c r="B2" s="697"/>
      <c r="C2" s="1581" t="s">
        <v>305</v>
      </c>
      <c r="D2" s="1581"/>
      <c r="F2" s="1136" t="s">
        <v>250</v>
      </c>
      <c r="H2" s="1137" t="s">
        <v>315</v>
      </c>
      <c r="J2" s="1127"/>
      <c r="K2" s="931"/>
      <c r="L2" s="1127"/>
      <c r="M2" s="931"/>
    </row>
    <row r="3" spans="2:45" ht="15.75" thickBot="1">
      <c r="B3" s="560"/>
      <c r="D3" s="647"/>
      <c r="F3" s="647"/>
    </row>
    <row r="4" spans="2:45">
      <c r="B4" s="55"/>
      <c r="C4" s="56"/>
      <c r="D4" s="56"/>
      <c r="E4" s="7"/>
      <c r="F4" s="7"/>
      <c r="G4" s="7"/>
      <c r="H4" s="7"/>
      <c r="I4" s="7"/>
      <c r="J4" s="7"/>
      <c r="K4" s="7"/>
      <c r="L4" s="7"/>
      <c r="M4" s="7"/>
      <c r="N4" s="7"/>
      <c r="O4" s="7"/>
      <c r="P4" s="15"/>
      <c r="Q4" s="11"/>
      <c r="R4" s="11"/>
      <c r="S4" s="11"/>
      <c r="T4" s="11"/>
      <c r="U4" s="11"/>
      <c r="V4" s="11"/>
      <c r="W4" s="11"/>
      <c r="X4" s="11"/>
    </row>
    <row r="5" spans="2:45" ht="21">
      <c r="B5" s="15"/>
      <c r="C5" s="1480" t="s">
        <v>14</v>
      </c>
      <c r="D5" s="1480"/>
      <c r="E5" s="1480"/>
      <c r="F5" s="10"/>
      <c r="G5" s="10"/>
      <c r="H5" s="11"/>
      <c r="I5" s="11"/>
      <c r="J5" s="11"/>
      <c r="K5" s="11"/>
      <c r="L5" s="11"/>
      <c r="M5" s="11"/>
      <c r="N5" s="11"/>
      <c r="O5" s="11"/>
      <c r="P5" s="15"/>
      <c r="Q5" s="11"/>
      <c r="R5" s="11"/>
      <c r="S5" s="11"/>
      <c r="T5" s="11"/>
      <c r="U5" s="11"/>
      <c r="V5" s="11"/>
      <c r="W5" s="11"/>
      <c r="X5" s="11"/>
    </row>
    <row r="6" spans="2:45" ht="50.25" customHeight="1">
      <c r="B6" s="15"/>
      <c r="C6" s="1481" t="s">
        <v>524</v>
      </c>
      <c r="D6" s="1481"/>
      <c r="E6" s="1481"/>
      <c r="F6" s="1481"/>
      <c r="G6" s="1481"/>
      <c r="H6" s="1481"/>
      <c r="I6" s="1481"/>
      <c r="J6" s="1481"/>
      <c r="K6" s="1481"/>
      <c r="L6" s="1481"/>
      <c r="M6" s="1481"/>
      <c r="N6" s="1481"/>
      <c r="O6" s="673"/>
      <c r="P6" s="1051"/>
      <c r="Q6" s="966"/>
      <c r="R6" s="966"/>
      <c r="S6" s="966"/>
      <c r="T6" s="966"/>
      <c r="U6" s="966"/>
      <c r="V6" s="966"/>
      <c r="W6" s="966"/>
      <c r="X6" s="11"/>
      <c r="AN6" s="171"/>
      <c r="AO6" s="171"/>
      <c r="AP6" s="171"/>
      <c r="AQ6" s="171"/>
      <c r="AR6" s="171"/>
      <c r="AS6" s="171"/>
    </row>
    <row r="7" spans="2:45" ht="18.75">
      <c r="B7" s="15"/>
      <c r="C7" s="1589" t="s">
        <v>15</v>
      </c>
      <c r="D7" s="1589"/>
      <c r="E7" s="1589"/>
      <c r="F7" s="1589"/>
      <c r="G7" s="1589"/>
      <c r="H7" s="1589"/>
      <c r="I7" s="1589"/>
      <c r="J7" s="1589"/>
      <c r="K7" s="1589"/>
      <c r="L7" s="1589"/>
      <c r="M7" s="1589"/>
      <c r="N7" s="1589"/>
      <c r="O7" s="1050"/>
      <c r="P7" s="1052"/>
      <c r="Q7" s="1050"/>
      <c r="R7" s="1050"/>
      <c r="S7" s="1050"/>
      <c r="T7" s="1050"/>
      <c r="U7" s="1050"/>
      <c r="V7" s="1050"/>
      <c r="W7" s="1050"/>
      <c r="X7" s="11"/>
      <c r="AN7" s="171"/>
      <c r="AO7" s="171"/>
      <c r="AP7" s="171"/>
      <c r="AQ7" s="171"/>
      <c r="AR7" s="171"/>
      <c r="AS7" s="171"/>
    </row>
    <row r="8" spans="2:45">
      <c r="B8" s="15"/>
      <c r="C8" s="11"/>
      <c r="D8" s="11"/>
      <c r="E8" s="11"/>
      <c r="F8" s="11"/>
      <c r="G8" s="11"/>
      <c r="H8" s="11"/>
      <c r="I8" s="11"/>
      <c r="J8" s="11"/>
      <c r="K8" s="11"/>
      <c r="L8" s="11"/>
      <c r="M8" s="11"/>
      <c r="N8" s="11"/>
      <c r="O8" s="11"/>
      <c r="P8" s="15"/>
      <c r="Q8" s="11"/>
      <c r="R8" s="11"/>
      <c r="S8" s="11"/>
      <c r="T8" s="11"/>
      <c r="U8" s="11"/>
      <c r="V8" s="11"/>
      <c r="W8" s="11"/>
      <c r="X8" s="11"/>
      <c r="AN8" s="171"/>
      <c r="AO8" s="171"/>
      <c r="AP8" s="171"/>
      <c r="AQ8" s="171"/>
      <c r="AR8" s="171"/>
      <c r="AS8" s="171"/>
    </row>
    <row r="9" spans="2:45">
      <c r="B9" s="15"/>
      <c r="C9" s="11"/>
      <c r="D9" s="11"/>
      <c r="E9" s="11"/>
      <c r="F9" s="11"/>
      <c r="G9" s="11"/>
      <c r="H9" s="11"/>
      <c r="I9" s="11"/>
      <c r="J9" s="11"/>
      <c r="K9" s="11"/>
      <c r="L9" s="11"/>
      <c r="M9" s="11"/>
      <c r="N9" s="11"/>
      <c r="O9" s="11"/>
      <c r="P9" s="15"/>
      <c r="Q9" s="11"/>
      <c r="R9" s="11"/>
      <c r="S9" s="11"/>
      <c r="T9" s="11"/>
      <c r="U9" s="11"/>
      <c r="V9" s="11"/>
      <c r="W9" s="11"/>
      <c r="X9" s="11"/>
      <c r="AN9" s="171"/>
      <c r="AO9" s="171"/>
      <c r="AP9" s="171"/>
      <c r="AQ9" s="171"/>
      <c r="AR9" s="171"/>
      <c r="AS9" s="171"/>
    </row>
    <row r="10" spans="2:45" ht="27" customHeight="1" thickBot="1">
      <c r="B10" s="15"/>
      <c r="C10" s="11"/>
      <c r="D10" s="11"/>
      <c r="E10" s="11"/>
      <c r="F10" s="11"/>
      <c r="G10" s="11"/>
      <c r="H10" s="11"/>
      <c r="I10" s="11"/>
      <c r="J10" s="11"/>
      <c r="K10" s="11"/>
      <c r="L10" s="11"/>
      <c r="M10" s="11"/>
      <c r="N10" s="11"/>
      <c r="O10" s="11"/>
      <c r="P10" s="15"/>
      <c r="Q10" s="11"/>
      <c r="R10" s="11"/>
      <c r="S10" s="11"/>
      <c r="T10" s="11"/>
      <c r="U10" s="11"/>
      <c r="V10" s="11"/>
      <c r="W10" s="11"/>
      <c r="X10" s="11"/>
      <c r="Y10" s="62"/>
      <c r="AN10" s="171"/>
      <c r="AO10" s="171"/>
      <c r="AP10" s="171"/>
      <c r="AQ10" s="171"/>
      <c r="AR10" s="171"/>
      <c r="AS10" s="171"/>
    </row>
    <row r="11" spans="2:45" s="62" customFormat="1" ht="15.75" thickBot="1">
      <c r="B11" s="59"/>
      <c r="C11" s="60"/>
      <c r="D11" s="60"/>
      <c r="E11" s="61"/>
      <c r="F11" s="61"/>
      <c r="G11" s="61"/>
      <c r="H11" s="1492" t="s">
        <v>0</v>
      </c>
      <c r="I11" s="1493"/>
      <c r="J11" s="1493"/>
      <c r="K11" s="1493"/>
      <c r="L11" s="1493"/>
      <c r="M11" s="1493"/>
      <c r="N11" s="1494"/>
      <c r="O11" s="61"/>
      <c r="P11" s="59"/>
      <c r="Q11" s="61"/>
      <c r="R11" s="61"/>
      <c r="S11" s="61"/>
      <c r="T11" s="61"/>
      <c r="U11" s="61"/>
      <c r="V11" s="61"/>
      <c r="W11" s="61"/>
      <c r="X11" s="61"/>
      <c r="Y11" s="75"/>
      <c r="AE11" s="171"/>
      <c r="AF11" s="171"/>
      <c r="AG11" s="171"/>
      <c r="AH11" s="171"/>
      <c r="AI11" s="171"/>
      <c r="AJ11" s="171"/>
    </row>
    <row r="12" spans="2:45" s="75" customFormat="1" ht="51.75" customHeight="1" thickBot="1">
      <c r="B12" s="63"/>
      <c r="C12" s="64"/>
      <c r="D12" s="64"/>
      <c r="E12" s="65"/>
      <c r="F12" s="1591" t="s">
        <v>246</v>
      </c>
      <c r="G12" s="1592"/>
      <c r="H12" s="150" t="s">
        <v>94</v>
      </c>
      <c r="I12" s="411" t="s">
        <v>57</v>
      </c>
      <c r="J12" s="1590" t="s">
        <v>126</v>
      </c>
      <c r="K12" s="1590"/>
      <c r="L12" s="147" t="s">
        <v>403</v>
      </c>
      <c r="M12" s="403" t="s">
        <v>405</v>
      </c>
      <c r="N12" s="1119" t="s">
        <v>404</v>
      </c>
      <c r="O12" s="1214"/>
      <c r="P12" s="63"/>
      <c r="Q12" s="65"/>
      <c r="R12" s="65"/>
      <c r="S12" s="65"/>
      <c r="T12" s="65"/>
      <c r="U12" s="65"/>
      <c r="V12" s="65"/>
      <c r="W12" s="65"/>
      <c r="X12" s="65"/>
      <c r="AE12" s="171"/>
      <c r="AF12" s="171"/>
      <c r="AG12" s="171"/>
      <c r="AH12" s="171"/>
      <c r="AI12" s="171"/>
      <c r="AJ12" s="171"/>
    </row>
    <row r="13" spans="2:45" s="75" customFormat="1" ht="63" customHeight="1" thickBot="1">
      <c r="B13" s="63"/>
      <c r="C13" s="140" t="s">
        <v>9</v>
      </c>
      <c r="D13" s="628" t="s">
        <v>10</v>
      </c>
      <c r="E13" s="141" t="s">
        <v>17</v>
      </c>
      <c r="F13" s="141" t="s">
        <v>123</v>
      </c>
      <c r="G13" s="814" t="s">
        <v>122</v>
      </c>
      <c r="H13" s="150" t="s">
        <v>48</v>
      </c>
      <c r="I13" s="151" t="s">
        <v>48</v>
      </c>
      <c r="J13" s="147" t="s">
        <v>93</v>
      </c>
      <c r="K13" s="147" t="s">
        <v>48</v>
      </c>
      <c r="L13" s="147" t="s">
        <v>48</v>
      </c>
      <c r="M13" s="147" t="s">
        <v>48</v>
      </c>
      <c r="N13" s="1119" t="s">
        <v>48</v>
      </c>
      <c r="O13" s="1213" t="s">
        <v>415</v>
      </c>
      <c r="P13" s="63"/>
      <c r="Q13" s="65"/>
      <c r="R13" s="65"/>
      <c r="S13" s="65"/>
      <c r="T13" s="65"/>
      <c r="U13" s="65"/>
      <c r="V13" s="65"/>
      <c r="W13" s="65"/>
      <c r="X13" s="65"/>
      <c r="AE13" s="171"/>
      <c r="AF13" s="171"/>
      <c r="AG13" s="171"/>
      <c r="AH13" s="171"/>
      <c r="AI13" s="171"/>
      <c r="AJ13" s="171"/>
    </row>
    <row r="14" spans="2:45" s="75" customFormat="1" ht="33.75" customHeight="1">
      <c r="B14" s="63"/>
      <c r="C14" s="1552" t="s">
        <v>150</v>
      </c>
      <c r="D14" s="1553"/>
      <c r="E14" s="1553"/>
      <c r="F14" s="152"/>
      <c r="G14" s="152"/>
      <c r="H14" s="850"/>
      <c r="I14" s="848"/>
      <c r="J14" s="848"/>
      <c r="K14" s="848"/>
      <c r="L14" s="848"/>
      <c r="M14" s="848"/>
      <c r="N14" s="849"/>
      <c r="O14" s="1214"/>
      <c r="P14" s="63"/>
      <c r="Q14" s="65"/>
      <c r="R14" s="65"/>
      <c r="S14" s="65"/>
      <c r="T14" s="65"/>
      <c r="U14" s="65"/>
      <c r="V14" s="65"/>
      <c r="W14" s="65"/>
      <c r="X14" s="65"/>
      <c r="Y14" s="3"/>
      <c r="AE14" s="171"/>
      <c r="AF14" s="171"/>
      <c r="AG14" s="171"/>
      <c r="AH14" s="171"/>
      <c r="AI14" s="171"/>
      <c r="AJ14" s="171"/>
    </row>
    <row r="15" spans="2:45" ht="40.5" customHeight="1">
      <c r="B15" s="15"/>
      <c r="C15" s="1582">
        <v>1</v>
      </c>
      <c r="D15" s="1584" t="s">
        <v>290</v>
      </c>
      <c r="E15" s="268"/>
      <c r="F15" s="302" t="str">
        <f>IF(E15="","",IF('1. Identificação Ben. Oper.'!D42&lt;0,"Valor negativo",IF('1. Identificação Ben. Oper.'!D42=0,"Preencher Área Útil na Folha 1",IF('1. Identificação Ben. Oper.'!D42&lt;1000,'AP.1. Valores-Padrão'!E23,IF('1. Identificação Ben. Oper.'!D42&lt;=2500,'AP.1. Valores-Padrão'!E24,IF('1. Identificação Ben. Oper.'!D42&lt;=10000,'AP.1. Valores-Padrão'!E25,IF('1. Identificação Ben. Oper.'!D42&gt;10000,'AP.1. Valores-Padrão'!E26,"")))))))</f>
        <v/>
      </c>
      <c r="G15" s="881">
        <f>IF(E15="",0,'1. Identificação Ben. Oper.'!$D$42)</f>
        <v>0</v>
      </c>
      <c r="H15" s="1187"/>
      <c r="I15" s="264"/>
      <c r="J15" s="79">
        <f>IF(E15="",0,VLOOKUP(F15,'AP.1. Valores-Padrão'!$E$23:$F$26,2,FALSE))</f>
        <v>0</v>
      </c>
      <c r="K15" s="79">
        <f>IF(G15=0,0,J15*G15)</f>
        <v>0</v>
      </c>
      <c r="L15" s="297" t="str">
        <f>IF(H15="","",IF(H15="","",IF(O15&lt;K15,O15*(1+I15/H15),K15*(1+I15/H15))))</f>
        <v/>
      </c>
      <c r="M15" s="297" t="str">
        <f>IF(H15="","-",(H15+I15)-L15-N15*(1+I15/H15))</f>
        <v>-</v>
      </c>
      <c r="N15" s="172">
        <f>IF(OR(AND('1. Identificação Ben. Oper.'!H39="Não",'9. Medidas d)'!H15&lt;&gt;0),AND('1. Identificação Ben. Oper.'!H39="",'9. Medidas d)'!H15&lt;&gt;0)),H15,0)</f>
        <v>0</v>
      </c>
      <c r="O15" s="1215">
        <f>H15-N15</f>
        <v>0</v>
      </c>
      <c r="P15" s="15"/>
      <c r="Q15" s="11"/>
      <c r="R15" s="11"/>
      <c r="S15" s="11"/>
      <c r="T15" s="11"/>
      <c r="U15" s="11"/>
      <c r="V15" s="11"/>
      <c r="W15" s="11"/>
      <c r="X15" s="11"/>
      <c r="AE15" s="171"/>
      <c r="AF15" s="171"/>
      <c r="AG15" s="171"/>
      <c r="AH15" s="171"/>
      <c r="AI15" s="171"/>
      <c r="AJ15" s="171"/>
    </row>
    <row r="16" spans="2:45" ht="24.75" customHeight="1">
      <c r="B16" s="15"/>
      <c r="C16" s="1583"/>
      <c r="D16" s="1585"/>
      <c r="E16" s="938"/>
      <c r="F16" s="936"/>
      <c r="G16" s="937"/>
      <c r="H16" s="1586" t="str">
        <f>IF(N15=0,"","A despesa não pode ser elegível uma vez que é obrigatória por Lei, conforme previsto na Portaria 349-A/2013, na sua atual redação")</f>
        <v/>
      </c>
      <c r="I16" s="1587"/>
      <c r="J16" s="1587"/>
      <c r="K16" s="1587"/>
      <c r="L16" s="1587"/>
      <c r="M16" s="1587"/>
      <c r="N16" s="1588"/>
      <c r="O16" s="1216"/>
      <c r="P16" s="15"/>
      <c r="Q16" s="11"/>
      <c r="R16" s="11"/>
      <c r="S16" s="11"/>
      <c r="T16" s="11"/>
      <c r="U16" s="11"/>
      <c r="V16" s="11"/>
      <c r="W16" s="11"/>
      <c r="X16" s="11"/>
      <c r="AE16" s="171"/>
      <c r="AF16" s="171"/>
      <c r="AG16" s="171"/>
      <c r="AH16" s="171"/>
      <c r="AI16" s="171"/>
      <c r="AJ16" s="171"/>
    </row>
    <row r="17" spans="2:63" ht="40.5" customHeight="1">
      <c r="B17" s="15"/>
      <c r="C17" s="76">
        <v>2</v>
      </c>
      <c r="D17" s="876" t="s">
        <v>291</v>
      </c>
      <c r="E17" s="268"/>
      <c r="F17" s="302" t="str">
        <f>IF(E17="","",IF('1. Identificação Ben. Oper.'!D42&lt;0,"Valor negativo",IF('1. Identificação Ben. Oper.'!D42=0,"Preencher Área Útil na Folha 1",IF('1. Identificação Ben. Oper.'!D42&lt;1000,'AP.1. Valores-Padrão'!E23,IF('1. Identificação Ben. Oper.'!D42&lt;=2500,'AP.1. Valores-Padrão'!E24,IF('1. Identificação Ben. Oper.'!D42&lt;=10000,'AP.1. Valores-Padrão'!E25,IF('1. Identificação Ben. Oper.'!D42&gt;10000,'AP.1. Valores-Padrão'!E26,"")))))))</f>
        <v/>
      </c>
      <c r="G17" s="881">
        <f>IF(E17="",0,'1. Identificação Ben. Oper.'!$D$42)</f>
        <v>0</v>
      </c>
      <c r="H17" s="304"/>
      <c r="I17" s="264"/>
      <c r="J17" s="79">
        <f>IF(E17="",0,VLOOKUP(F17,'AP.1. Valores-Padrão'!$E$23:$F$26,2,FALSE))</f>
        <v>0</v>
      </c>
      <c r="K17" s="79">
        <f t="shared" ref="K17:K20" si="0">IF(G17=0,0,J17*G17)</f>
        <v>0</v>
      </c>
      <c r="L17" s="297" t="str">
        <f>IF(H17="","",IF(H17="","",IF(O17&lt;K17,O17*(1+I17/H17),K17*(1+I17/H17))))</f>
        <v/>
      </c>
      <c r="M17" s="297" t="str">
        <f>IF(H17="","-",(H17+I17)-L17-N17*(1+I17/H17))</f>
        <v>-</v>
      </c>
      <c r="N17" s="1093">
        <v>0</v>
      </c>
      <c r="O17" s="1215">
        <f>H17-N17</f>
        <v>0</v>
      </c>
      <c r="P17" s="15"/>
      <c r="Q17" s="11"/>
      <c r="R17" s="11"/>
      <c r="S17" s="11"/>
      <c r="T17" s="11"/>
      <c r="U17" s="11"/>
      <c r="V17" s="11"/>
      <c r="W17" s="11"/>
      <c r="X17" s="11"/>
      <c r="AE17" s="171"/>
      <c r="AF17" s="171"/>
      <c r="AG17" s="171"/>
      <c r="AH17" s="171"/>
      <c r="AI17" s="171"/>
      <c r="AJ17" s="171"/>
    </row>
    <row r="18" spans="2:63" ht="40.5" customHeight="1">
      <c r="B18" s="15"/>
      <c r="C18" s="76">
        <v>3</v>
      </c>
      <c r="D18" s="653"/>
      <c r="E18" s="268"/>
      <c r="F18" s="302" t="str">
        <f>IF(E18="","",IF('1. Identificação Ben. Oper.'!D42&lt;0,"Valor negativo",IF('1. Identificação Ben. Oper.'!D42=0,"Preencher Área Útil na Folha 1",IF('1. Identificação Ben. Oper.'!D42&lt;1000,'AP.1. Valores-Padrão'!E23,IF('1. Identificação Ben. Oper.'!D42&lt;=2500,'AP.1. Valores-Padrão'!E24,IF('1. Identificação Ben. Oper.'!D42&lt;=10000,'AP.1. Valores-Padrão'!E25,IF('1. Identificação Ben. Oper.'!D42&gt;10000,'AP.1. Valores-Padrão'!E26,"")))))))</f>
        <v/>
      </c>
      <c r="G18" s="881">
        <f>IF(E18="",0,'1. Identificação Ben. Oper.'!$D$42)</f>
        <v>0</v>
      </c>
      <c r="H18" s="304"/>
      <c r="I18" s="264"/>
      <c r="J18" s="79">
        <f>IF(E18="",0,VLOOKUP(F18,'AP.1. Valores-Padrão'!$E$23:$F$26,2,FALSE))</f>
        <v>0</v>
      </c>
      <c r="K18" s="79">
        <f t="shared" si="0"/>
        <v>0</v>
      </c>
      <c r="L18" s="297" t="str">
        <f t="shared" ref="L18:L20" si="1">IF(H18="","",IF(H18="","",IF(O18&lt;K18,O18*(1+I18/H18),K18*(1+I18/H18))))</f>
        <v/>
      </c>
      <c r="M18" s="297" t="str">
        <f t="shared" ref="M18:M20" si="2">IF(H18="","-",(H18+I18)-L18-N18*(1+I18/H18))</f>
        <v>-</v>
      </c>
      <c r="N18" s="1093">
        <v>0</v>
      </c>
      <c r="O18" s="1216">
        <f t="shared" ref="O18:O20" si="3">H18-N18</f>
        <v>0</v>
      </c>
      <c r="P18" s="15"/>
      <c r="Q18" s="11"/>
      <c r="R18" s="11"/>
      <c r="S18" s="11"/>
      <c r="T18" s="11"/>
      <c r="U18" s="11"/>
      <c r="V18" s="11"/>
      <c r="W18" s="11"/>
      <c r="X18" s="11"/>
      <c r="AE18" s="171"/>
      <c r="AF18" s="171"/>
      <c r="AG18" s="171"/>
      <c r="AH18" s="171"/>
      <c r="AI18" s="171"/>
      <c r="AJ18" s="171"/>
    </row>
    <row r="19" spans="2:63" ht="40.5" customHeight="1">
      <c r="B19" s="15"/>
      <c r="C19" s="76">
        <v>4</v>
      </c>
      <c r="D19" s="653"/>
      <c r="E19" s="268"/>
      <c r="F19" s="302" t="str">
        <f>IF(E19="","",IF('1. Identificação Ben. Oper.'!D42&lt;0,"Valor negativo",IF('1. Identificação Ben. Oper.'!D42=0,"Preencher Área Útil na Folha 1",IF('1. Identificação Ben. Oper.'!D42&lt;1000,'AP.1. Valores-Padrão'!E23,IF('1. Identificação Ben. Oper.'!D42&lt;=2500,'AP.1. Valores-Padrão'!E24,IF('1. Identificação Ben. Oper.'!D42&lt;=10000,'AP.1. Valores-Padrão'!E25,IF('1. Identificação Ben. Oper.'!D42&gt;10000,'AP.1. Valores-Padrão'!E26,"")))))))</f>
        <v/>
      </c>
      <c r="G19" s="881">
        <f>IF(E19="",0,'1. Identificação Ben. Oper.'!$D$42)</f>
        <v>0</v>
      </c>
      <c r="H19" s="304"/>
      <c r="I19" s="264"/>
      <c r="J19" s="79">
        <f>IF(E19="",0,VLOOKUP(F19,'AP.1. Valores-Padrão'!$E$23:$F$26,2,FALSE))</f>
        <v>0</v>
      </c>
      <c r="K19" s="79">
        <f t="shared" si="0"/>
        <v>0</v>
      </c>
      <c r="L19" s="297" t="str">
        <f t="shared" si="1"/>
        <v/>
      </c>
      <c r="M19" s="297" t="str">
        <f t="shared" si="2"/>
        <v>-</v>
      </c>
      <c r="N19" s="1093">
        <v>0</v>
      </c>
      <c r="O19" s="1216">
        <f t="shared" si="3"/>
        <v>0</v>
      </c>
      <c r="P19" s="15"/>
      <c r="Q19" s="11"/>
      <c r="R19" s="11"/>
      <c r="S19" s="11"/>
      <c r="T19" s="11"/>
      <c r="U19" s="11"/>
      <c r="V19" s="11"/>
      <c r="W19" s="11"/>
      <c r="X19" s="11"/>
      <c r="AE19" s="171"/>
      <c r="AF19" s="171"/>
      <c r="AG19" s="171"/>
      <c r="AH19" s="171"/>
      <c r="AI19" s="171"/>
      <c r="AJ19" s="171"/>
    </row>
    <row r="20" spans="2:63" ht="40.5" customHeight="1" thickBot="1">
      <c r="B20" s="15"/>
      <c r="C20" s="166">
        <v>5</v>
      </c>
      <c r="D20" s="878"/>
      <c r="E20" s="616"/>
      <c r="F20" s="879" t="str">
        <f>IF(E20="","",IF('1. Identificação Ben. Oper.'!D42&lt;0,"Valor negativo",IF('1. Identificação Ben. Oper.'!D42=0,"Preencher Área Útil na Folha 1",IF('1. Identificação Ben. Oper.'!D42&lt;1000,'AP.1. Valores-Padrão'!E23,IF('1. Identificação Ben. Oper.'!D42&lt;=2500,'AP.1. Valores-Padrão'!E24,IF('1. Identificação Ben. Oper.'!D42&lt;=10000,'AP.1. Valores-Padrão'!E25,IF('1. Identificação Ben. Oper.'!D42&gt;10000,'AP.1. Valores-Padrão'!E26,"")))))))</f>
        <v/>
      </c>
      <c r="G20" s="882">
        <f>IF(E20="",0,'1. Identificação Ben. Oper.'!$D$42)</f>
        <v>0</v>
      </c>
      <c r="H20" s="801"/>
      <c r="I20" s="264"/>
      <c r="J20" s="641">
        <f>IF(E20="",0,VLOOKUP(F20,'AP.1. Valores-Padrão'!$E$23:$F$26,2,FALSE))</f>
        <v>0</v>
      </c>
      <c r="K20" s="641">
        <f t="shared" si="0"/>
        <v>0</v>
      </c>
      <c r="L20" s="804" t="str">
        <f t="shared" si="1"/>
        <v/>
      </c>
      <c r="M20" s="297" t="str">
        <f t="shared" si="2"/>
        <v>-</v>
      </c>
      <c r="N20" s="1094">
        <v>0</v>
      </c>
      <c r="O20" s="1216">
        <f t="shared" si="3"/>
        <v>0</v>
      </c>
      <c r="P20" s="15"/>
      <c r="Q20" s="11"/>
      <c r="R20" s="11"/>
      <c r="S20" s="11"/>
      <c r="T20" s="11"/>
      <c r="U20" s="11"/>
      <c r="V20" s="11"/>
      <c r="W20" s="11"/>
      <c r="X20" s="11"/>
      <c r="AE20" s="171"/>
      <c r="AF20" s="171"/>
      <c r="AG20" s="171"/>
      <c r="AH20" s="171"/>
      <c r="AI20" s="171"/>
      <c r="AJ20" s="171"/>
    </row>
    <row r="21" spans="2:63" ht="40.5" customHeight="1">
      <c r="B21" s="15"/>
      <c r="C21" s="1570" t="s">
        <v>189</v>
      </c>
      <c r="D21" s="1571"/>
      <c r="E21" s="1571"/>
      <c r="F21" s="848"/>
      <c r="G21" s="848"/>
      <c r="H21" s="850"/>
      <c r="I21" s="848"/>
      <c r="J21" s="848"/>
      <c r="K21" s="848"/>
      <c r="L21" s="848"/>
      <c r="M21" s="848"/>
      <c r="N21" s="849"/>
      <c r="O21" s="1216"/>
      <c r="P21" s="15"/>
      <c r="Q21" s="11"/>
      <c r="R21" s="11"/>
      <c r="S21" s="11"/>
      <c r="T21" s="11"/>
      <c r="U21" s="11"/>
      <c r="V21" s="11"/>
      <c r="W21" s="11"/>
      <c r="X21" s="11"/>
      <c r="AE21" s="171"/>
      <c r="AF21" s="171"/>
      <c r="AG21" s="171"/>
      <c r="AH21" s="171"/>
      <c r="AI21" s="171"/>
      <c r="AJ21" s="171"/>
    </row>
    <row r="22" spans="2:63" ht="40.5" customHeight="1">
      <c r="B22" s="15"/>
      <c r="C22" s="1582">
        <v>6</v>
      </c>
      <c r="D22" s="1584" t="s">
        <v>367</v>
      </c>
      <c r="E22" s="877" t="s">
        <v>466</v>
      </c>
      <c r="F22" s="646" t="str">
        <f>IF(G22="","Esta ação integre a operação?",IF('1. Identificação Ben. Oper.'!$D$42&lt;=0,"ERRO: Área inferior ou igual a 0",IF('1. Identificação Ben. Oper.'!$D$42&lt;=250,"Inferior a 250 m2",IF('1. Identificação Ben. Oper.'!$D$42&lt;=500,"Entre 250 e 500 m2",IF('1. Identificação Ben. Oper.'!$D$42&lt;=5000,"Entre 500 e 5.000 m2",IF('1. Identificação Ben. Oper.'!$D$42&gt;5000,"Superior a 5.000 m2",""))))))</f>
        <v>Esta ação integre a operação?</v>
      </c>
      <c r="G22" s="883"/>
      <c r="H22" s="886" t="str">
        <f>IF(OR(G22="",G22="Não"),"",IF('1. Identificação Ben. Oper.'!$D$42&lt;0,"ERRO: inferior a 0",IF('1. Identificação Ben. Oper.'!$D$42&lt;=250,150,IF('1. Identificação Ben. Oper.'!$D$42&lt;=500,350,IF('1. Identificação Ben. Oper.'!$D$42&lt;=5000,750,IF('1. Identificação Ben. Oper.'!$D$42&gt;5000,950,""))))))</f>
        <v/>
      </c>
      <c r="I22" s="870" t="str">
        <f>IF(H22="","",ROUND(H22*0.23,2))</f>
        <v/>
      </c>
      <c r="J22" s="261" t="s">
        <v>96</v>
      </c>
      <c r="K22" s="261" t="s">
        <v>96</v>
      </c>
      <c r="L22" s="79">
        <f>IF(H22="",0,IF(H22=0,H22+I22,H22+I22-N22*(1+I22/H22)))</f>
        <v>0</v>
      </c>
      <c r="M22" s="261" t="s">
        <v>96</v>
      </c>
      <c r="N22" s="172">
        <f>IF(OR(AND('1. Identificação Ben. Oper.'!H39="Não",'9. Medidas d)'!G22&lt;&gt;0),AND('1. Identificação Ben. Oper.'!H39="",'9. Medidas d)'!G22&lt;&gt;0)),H22,0)</f>
        <v>0</v>
      </c>
      <c r="O22" s="1216"/>
      <c r="P22" s="15"/>
      <c r="Q22" s="11"/>
      <c r="R22" s="11"/>
      <c r="S22" s="11"/>
      <c r="T22" s="11"/>
      <c r="U22" s="11"/>
      <c r="V22" s="11"/>
      <c r="W22" s="11"/>
      <c r="X22" s="11"/>
      <c r="AE22" s="171"/>
      <c r="AF22" s="171"/>
      <c r="AG22" s="171"/>
      <c r="AH22" s="171"/>
      <c r="AI22" s="171"/>
      <c r="AJ22" s="171"/>
    </row>
    <row r="23" spans="2:63" ht="24.75" customHeight="1">
      <c r="B23" s="15"/>
      <c r="C23" s="1583"/>
      <c r="D23" s="1585"/>
      <c r="E23" s="938"/>
      <c r="F23" s="936"/>
      <c r="G23" s="937"/>
      <c r="H23" s="1586" t="str">
        <f>IF(N22=0,"","A despesa não pode ser elegível uma vez que é obrigatória por Lei, conforme previsto na Portaria 349-A/2013, na sua atual redação")</f>
        <v/>
      </c>
      <c r="I23" s="1587"/>
      <c r="J23" s="1587"/>
      <c r="K23" s="1587"/>
      <c r="L23" s="1587"/>
      <c r="M23" s="1587"/>
      <c r="N23" s="1588"/>
      <c r="O23" s="1216"/>
      <c r="P23" s="15"/>
      <c r="Q23" s="11"/>
      <c r="R23" s="11"/>
      <c r="S23" s="11"/>
      <c r="T23" s="11"/>
      <c r="U23" s="11"/>
      <c r="V23" s="11"/>
      <c r="W23" s="11"/>
      <c r="X23" s="11"/>
      <c r="AE23" s="171"/>
      <c r="AF23" s="171"/>
      <c r="AG23" s="171"/>
      <c r="AH23" s="171"/>
      <c r="AI23" s="171"/>
      <c r="AJ23" s="171"/>
    </row>
    <row r="24" spans="2:63" ht="40.5" customHeight="1">
      <c r="B24" s="15"/>
      <c r="C24" s="76">
        <v>7</v>
      </c>
      <c r="D24" s="876" t="s">
        <v>368</v>
      </c>
      <c r="E24" s="877" t="s">
        <v>467</v>
      </c>
      <c r="F24" s="646" t="str">
        <f>IF(G24="","Esta ação integre a operação?",IF('1. Identificação Ben. Oper.'!$D$42&lt;=0,"ERRO: Área inferior ou igual a 0",IF('1. Identificação Ben. Oper.'!$D$42&lt;=250,"Inferior a 250 m2",IF('1. Identificação Ben. Oper.'!$D$42&lt;=500,"Entre 250 e 500 m2",IF('1. Identificação Ben. Oper.'!$D$42&lt;=5000,"Entre 500 e 5.000 m2",IF('1. Identificação Ben. Oper.'!$D$42&gt;5000,"Superior a 5.000 m2",""))))))</f>
        <v>Esta ação integre a operação?</v>
      </c>
      <c r="G24" s="883"/>
      <c r="H24" s="886" t="str">
        <f>IF(OR(G24="",G24="Não"),"",IF('1. Identificação Ben. Oper.'!$D$42&lt;0,"ERRO: inferior a 0",IF('1. Identificação Ben. Oper.'!$D$42&lt;=250,150,IF('1. Identificação Ben. Oper.'!$D$42&lt;=500,350,IF('1. Identificação Ben. Oper.'!$D$42&lt;=5000,750,IF('1. Identificação Ben. Oper.'!$D$42&gt;5000,950,""))))))</f>
        <v/>
      </c>
      <c r="I24" s="870" t="str">
        <f>IF(H24="","",ROUND(H24*0.23,2))</f>
        <v/>
      </c>
      <c r="J24" s="261" t="s">
        <v>96</v>
      </c>
      <c r="K24" s="261" t="s">
        <v>96</v>
      </c>
      <c r="L24" s="412">
        <f>IF(H24="",0,IF(H24=0,H24+I24,H24+I24-N24*(1+I24/H24)))</f>
        <v>0</v>
      </c>
      <c r="M24" s="261" t="s">
        <v>96</v>
      </c>
      <c r="N24" s="1093">
        <v>0</v>
      </c>
      <c r="O24" s="1216"/>
      <c r="P24" s="15"/>
      <c r="Q24" s="11"/>
      <c r="R24" s="11"/>
      <c r="S24" s="11"/>
      <c r="T24" s="11"/>
      <c r="U24" s="11"/>
      <c r="V24" s="11"/>
      <c r="W24" s="11"/>
      <c r="X24" s="11"/>
      <c r="AE24" s="171"/>
      <c r="AF24" s="171"/>
      <c r="AG24" s="171"/>
      <c r="AH24" s="171"/>
      <c r="AI24" s="171"/>
      <c r="AJ24" s="171"/>
    </row>
    <row r="25" spans="2:63" ht="40.5" customHeight="1">
      <c r="B25" s="15"/>
      <c r="C25" s="76">
        <v>8</v>
      </c>
      <c r="D25" s="654"/>
      <c r="E25" s="268"/>
      <c r="F25" s="261" t="s">
        <v>96</v>
      </c>
      <c r="G25" s="884" t="s">
        <v>96</v>
      </c>
      <c r="H25" s="304"/>
      <c r="I25" s="264"/>
      <c r="J25" s="261" t="s">
        <v>96</v>
      </c>
      <c r="K25" s="261" t="s">
        <v>96</v>
      </c>
      <c r="L25" s="412">
        <f t="shared" ref="L25:L27" si="4">IF(H25="",0,IF(H25=0,H25+I25,H25+I25-N25*(1+I25/H25)))</f>
        <v>0</v>
      </c>
      <c r="M25" s="261" t="s">
        <v>96</v>
      </c>
      <c r="N25" s="1093">
        <v>0</v>
      </c>
      <c r="O25" s="1216"/>
      <c r="P25" s="15"/>
      <c r="Q25" s="11"/>
      <c r="R25" s="11"/>
      <c r="S25" s="11"/>
      <c r="T25" s="11"/>
      <c r="U25" s="11"/>
      <c r="V25" s="11"/>
      <c r="W25" s="11"/>
      <c r="X25" s="11"/>
      <c r="AE25" s="171"/>
      <c r="AF25" s="171"/>
      <c r="AG25" s="171"/>
      <c r="AH25" s="171"/>
      <c r="AI25" s="171"/>
      <c r="AJ25" s="171"/>
    </row>
    <row r="26" spans="2:63" ht="40.5" customHeight="1">
      <c r="B26" s="15"/>
      <c r="C26" s="76">
        <v>9</v>
      </c>
      <c r="D26" s="654"/>
      <c r="E26" s="268"/>
      <c r="F26" s="261" t="s">
        <v>96</v>
      </c>
      <c r="G26" s="884" t="s">
        <v>96</v>
      </c>
      <c r="H26" s="304"/>
      <c r="I26" s="264"/>
      <c r="J26" s="261" t="s">
        <v>96</v>
      </c>
      <c r="K26" s="261" t="s">
        <v>96</v>
      </c>
      <c r="L26" s="412">
        <f t="shared" si="4"/>
        <v>0</v>
      </c>
      <c r="M26" s="261" t="s">
        <v>96</v>
      </c>
      <c r="N26" s="1093">
        <v>2000</v>
      </c>
      <c r="O26" s="1216"/>
      <c r="P26" s="15"/>
      <c r="Q26" s="11"/>
      <c r="R26" s="11"/>
      <c r="S26" s="11"/>
      <c r="T26" s="11"/>
      <c r="U26" s="11"/>
      <c r="V26" s="11"/>
      <c r="W26" s="11"/>
      <c r="X26" s="11"/>
      <c r="AE26" s="171"/>
      <c r="AF26" s="171"/>
      <c r="AG26" s="171"/>
      <c r="AH26" s="171"/>
      <c r="AI26" s="171"/>
      <c r="AJ26" s="171"/>
    </row>
    <row r="27" spans="2:63" ht="40.5" customHeight="1" thickBot="1">
      <c r="B27" s="15"/>
      <c r="C27" s="86">
        <v>10</v>
      </c>
      <c r="D27" s="655"/>
      <c r="E27" s="270"/>
      <c r="F27" s="263" t="s">
        <v>96</v>
      </c>
      <c r="G27" s="885" t="s">
        <v>96</v>
      </c>
      <c r="H27" s="354"/>
      <c r="I27" s="271"/>
      <c r="J27" s="263" t="s">
        <v>96</v>
      </c>
      <c r="K27" s="263" t="s">
        <v>96</v>
      </c>
      <c r="L27" s="880">
        <f t="shared" si="4"/>
        <v>0</v>
      </c>
      <c r="M27" s="263" t="s">
        <v>96</v>
      </c>
      <c r="N27" s="1095">
        <v>0</v>
      </c>
      <c r="O27" s="1216"/>
      <c r="P27" s="15"/>
      <c r="Q27" s="11"/>
      <c r="R27" s="11"/>
      <c r="S27" s="11"/>
      <c r="T27" s="11"/>
      <c r="U27" s="11"/>
      <c r="V27" s="11"/>
      <c r="W27" s="11"/>
      <c r="X27" s="11"/>
      <c r="AE27" s="171"/>
      <c r="AF27" s="171"/>
      <c r="AG27" s="171"/>
      <c r="AH27" s="171"/>
      <c r="AI27" s="171"/>
      <c r="AJ27" s="171"/>
    </row>
    <row r="28" spans="2:63" ht="18.75" customHeight="1" thickBot="1">
      <c r="B28" s="15"/>
      <c r="C28" s="23"/>
      <c r="D28" s="23"/>
      <c r="E28" s="11"/>
      <c r="F28" s="11"/>
      <c r="G28" s="11"/>
      <c r="H28" s="167">
        <f>SUM(H15:H27)</f>
        <v>0</v>
      </c>
      <c r="I28" s="167">
        <f>SUM(I15:I27)</f>
        <v>0</v>
      </c>
      <c r="J28" s="262"/>
      <c r="K28" s="167">
        <f>SUM(K15:K27)</f>
        <v>0</v>
      </c>
      <c r="L28" s="168">
        <f>SUM(L15:L27)</f>
        <v>0</v>
      </c>
      <c r="M28" s="167">
        <f>SUM(M15:M27)</f>
        <v>0</v>
      </c>
      <c r="N28" s="168">
        <f>SUM(N15:N27)</f>
        <v>2000</v>
      </c>
      <c r="O28" s="13"/>
      <c r="P28" s="15"/>
      <c r="Q28" s="11"/>
      <c r="R28" s="11"/>
      <c r="S28" s="11"/>
      <c r="T28" s="11"/>
      <c r="U28" s="11"/>
      <c r="V28" s="11"/>
      <c r="W28" s="11"/>
      <c r="X28" s="11"/>
      <c r="AO28" s="4"/>
    </row>
    <row r="29" spans="2:63" s="1" customFormat="1" ht="24.95" customHeight="1" thickBot="1">
      <c r="B29" s="9"/>
      <c r="C29" s="23"/>
      <c r="D29" s="23"/>
      <c r="E29" s="173" t="s">
        <v>416</v>
      </c>
      <c r="F29" s="174">
        <f>+H28+I28</f>
        <v>0</v>
      </c>
      <c r="G29" s="23"/>
      <c r="H29" s="60"/>
      <c r="I29" s="60"/>
      <c r="J29" s="60"/>
      <c r="K29" s="60"/>
      <c r="L29" s="60"/>
      <c r="M29" s="60"/>
      <c r="N29" s="96"/>
      <c r="O29" s="3"/>
      <c r="P29" s="15"/>
      <c r="Q29" s="11"/>
      <c r="R29" s="11"/>
      <c r="S29" s="11"/>
      <c r="T29" s="11"/>
      <c r="U29" s="11"/>
      <c r="V29" s="11"/>
      <c r="W29" s="11"/>
      <c r="X29" s="23"/>
      <c r="AO29" s="52"/>
    </row>
    <row r="30" spans="2:63" ht="24.95" customHeight="1" thickBot="1">
      <c r="B30" s="9"/>
      <c r="C30" s="23"/>
      <c r="D30" s="23"/>
      <c r="E30" s="173" t="s">
        <v>417</v>
      </c>
      <c r="F30" s="174">
        <f>L28</f>
        <v>0</v>
      </c>
      <c r="G30" s="23"/>
      <c r="P30" s="15"/>
      <c r="Q30" s="11"/>
      <c r="R30" s="11"/>
      <c r="S30" s="11"/>
      <c r="T30" s="11"/>
      <c r="U30" s="11"/>
      <c r="V30" s="11"/>
      <c r="W30" s="11"/>
      <c r="X30" s="23"/>
      <c r="BI30" s="75" t="e">
        <f>#REF!</f>
        <v>#REF!</v>
      </c>
      <c r="BJ30" s="75" t="e">
        <f>#REF!</f>
        <v>#REF!</v>
      </c>
      <c r="BK30" s="75" t="e">
        <f>#REF!</f>
        <v>#REF!</v>
      </c>
    </row>
    <row r="31" spans="2:63" ht="24.95" customHeight="1" thickBot="1">
      <c r="B31" s="9"/>
      <c r="C31" s="23"/>
      <c r="D31" s="23"/>
      <c r="E31" s="413" t="s">
        <v>418</v>
      </c>
      <c r="F31" s="174">
        <f>M28</f>
        <v>0</v>
      </c>
      <c r="P31" s="15"/>
      <c r="Q31" s="11"/>
      <c r="R31" s="11"/>
      <c r="S31" s="11"/>
      <c r="T31" s="11"/>
      <c r="U31" s="11"/>
      <c r="V31" s="11"/>
      <c r="W31" s="11"/>
      <c r="X31" s="23"/>
      <c r="BI31" s="75"/>
      <c r="BJ31" s="75"/>
      <c r="BK31" s="75"/>
    </row>
    <row r="32" spans="2:63" ht="24.95" customHeight="1" thickBot="1">
      <c r="B32" s="9"/>
      <c r="C32" s="23"/>
      <c r="D32" s="23"/>
      <c r="E32" s="413" t="s">
        <v>419</v>
      </c>
      <c r="F32" s="174">
        <f>F29-F30-F31</f>
        <v>0</v>
      </c>
      <c r="P32" s="15"/>
      <c r="Q32" s="11"/>
      <c r="R32" s="11"/>
      <c r="S32" s="11"/>
      <c r="T32" s="11"/>
      <c r="U32" s="11"/>
      <c r="V32" s="11"/>
      <c r="W32" s="11"/>
      <c r="X32" s="23"/>
      <c r="BI32" s="75"/>
      <c r="BJ32" s="75"/>
      <c r="BK32" s="75"/>
    </row>
    <row r="33" spans="2:32" ht="24.75" customHeight="1" thickBot="1">
      <c r="B33" s="133"/>
      <c r="C33" s="590"/>
      <c r="D33" s="128"/>
      <c r="E33" s="1190" t="s">
        <v>493</v>
      </c>
      <c r="F33" s="1188"/>
      <c r="G33" s="1188"/>
      <c r="H33" s="1189"/>
      <c r="I33" s="130"/>
      <c r="J33" s="130"/>
      <c r="K33" s="130"/>
      <c r="L33" s="130"/>
      <c r="M33" s="130"/>
      <c r="N33" s="130"/>
      <c r="O33" s="130"/>
      <c r="P33" s="239"/>
      <c r="Q33" s="109"/>
      <c r="R33" s="109"/>
      <c r="S33" s="109"/>
      <c r="T33" s="109"/>
      <c r="U33" s="109"/>
      <c r="V33" s="109"/>
      <c r="W33" s="109"/>
      <c r="X33" s="109"/>
      <c r="Y33" s="109"/>
      <c r="Z33" s="109"/>
      <c r="AA33" s="109"/>
      <c r="AB33" s="109"/>
      <c r="AC33" s="109"/>
      <c r="AD33" s="109"/>
      <c r="AF33" s="75"/>
    </row>
    <row r="34" spans="2:32" ht="14.45">
      <c r="AF34" s="75"/>
    </row>
    <row r="35" spans="2:32" ht="14.45">
      <c r="B35" s="273"/>
      <c r="C35" s="274"/>
      <c r="D35" s="274"/>
      <c r="E35" s="273"/>
      <c r="F35" s="273"/>
      <c r="G35" s="273"/>
      <c r="H35" s="273"/>
      <c r="I35" s="273"/>
      <c r="J35" s="273"/>
      <c r="K35" s="273"/>
      <c r="L35" s="273"/>
      <c r="M35" s="273"/>
      <c r="N35" s="273"/>
      <c r="O35" s="273"/>
      <c r="P35" s="273"/>
      <c r="Q35" s="273"/>
      <c r="R35" s="273"/>
      <c r="S35" s="273"/>
      <c r="T35" s="273"/>
      <c r="U35" s="273"/>
      <c r="V35" s="273"/>
      <c r="W35" s="273"/>
      <c r="X35" s="273"/>
      <c r="AF35" s="75"/>
    </row>
    <row r="36" spans="2:32" ht="14.45">
      <c r="B36" s="273"/>
      <c r="C36" s="274"/>
      <c r="D36" s="274"/>
      <c r="E36" s="273"/>
      <c r="F36" s="273"/>
      <c r="G36" s="273"/>
      <c r="H36" s="273"/>
      <c r="I36" s="273"/>
      <c r="J36" s="273"/>
      <c r="K36" s="273"/>
      <c r="L36" s="273"/>
      <c r="M36" s="273"/>
      <c r="N36" s="273"/>
      <c r="O36" s="273"/>
      <c r="P36" s="273"/>
      <c r="Q36" s="273"/>
      <c r="R36" s="273"/>
      <c r="S36" s="273"/>
      <c r="T36" s="273"/>
      <c r="U36" s="273"/>
      <c r="V36" s="273"/>
      <c r="W36" s="273"/>
      <c r="X36" s="273"/>
      <c r="AF36" s="75"/>
    </row>
    <row r="37" spans="2:32" ht="14.45">
      <c r="B37" s="273"/>
      <c r="C37" s="274"/>
      <c r="D37" s="276"/>
      <c r="E37" s="13"/>
      <c r="F37" s="13"/>
      <c r="G37" s="13"/>
      <c r="H37" s="13"/>
      <c r="I37" s="273"/>
      <c r="J37" s="273"/>
      <c r="K37" s="273"/>
      <c r="L37" s="273"/>
      <c r="M37" s="273"/>
      <c r="N37" s="273"/>
      <c r="O37" s="273"/>
      <c r="P37" s="273"/>
      <c r="Q37" s="273"/>
      <c r="R37" s="273"/>
      <c r="S37" s="273"/>
      <c r="T37" s="273"/>
      <c r="U37" s="273"/>
      <c r="V37" s="273"/>
      <c r="W37" s="273"/>
      <c r="X37" s="273"/>
      <c r="AF37" s="75"/>
    </row>
    <row r="38" spans="2:32" ht="14.45">
      <c r="B38" s="273"/>
      <c r="C38" s="274"/>
      <c r="D38" s="276"/>
      <c r="E38" s="259"/>
      <c r="F38" s="13"/>
      <c r="G38" s="333"/>
      <c r="H38" s="13"/>
      <c r="I38" s="273"/>
      <c r="J38" s="273"/>
      <c r="K38" s="273"/>
      <c r="L38" s="273"/>
      <c r="M38" s="273"/>
      <c r="N38" s="273"/>
      <c r="O38" s="273"/>
      <c r="P38" s="273"/>
      <c r="Q38" s="273"/>
      <c r="R38" s="273"/>
      <c r="S38" s="273"/>
      <c r="T38" s="273"/>
      <c r="U38" s="273"/>
      <c r="V38" s="273"/>
      <c r="W38" s="273"/>
      <c r="X38" s="273"/>
      <c r="AF38" s="75"/>
    </row>
    <row r="39" spans="2:32" ht="14.45">
      <c r="B39" s="273"/>
      <c r="C39" s="274"/>
      <c r="D39" s="276"/>
      <c r="E39" s="259"/>
      <c r="F39" s="13"/>
      <c r="G39" s="13"/>
      <c r="H39" s="13"/>
      <c r="I39" s="273"/>
      <c r="J39" s="273"/>
      <c r="K39" s="273"/>
      <c r="L39" s="273"/>
      <c r="M39" s="273"/>
      <c r="N39" s="273"/>
      <c r="O39" s="273"/>
      <c r="P39" s="273"/>
      <c r="Q39" s="273"/>
      <c r="R39" s="273"/>
      <c r="S39" s="273"/>
      <c r="T39" s="273"/>
      <c r="U39" s="273"/>
      <c r="V39" s="273"/>
      <c r="W39" s="273"/>
      <c r="X39" s="273"/>
      <c r="AF39" s="75"/>
    </row>
    <row r="40" spans="2:32" ht="14.45">
      <c r="B40" s="273"/>
      <c r="C40" s="274"/>
      <c r="D40" s="274"/>
      <c r="E40" s="275"/>
      <c r="F40" s="273"/>
      <c r="G40" s="273"/>
      <c r="H40" s="273"/>
      <c r="I40" s="273"/>
      <c r="J40" s="273"/>
      <c r="K40" s="273"/>
      <c r="L40" s="273"/>
      <c r="M40" s="273"/>
      <c r="N40" s="273"/>
      <c r="O40" s="273"/>
      <c r="P40" s="273"/>
      <c r="Q40" s="273"/>
      <c r="R40" s="273"/>
      <c r="S40" s="273"/>
      <c r="T40" s="273"/>
      <c r="U40" s="273"/>
      <c r="V40" s="273"/>
      <c r="W40" s="273"/>
      <c r="X40" s="273"/>
      <c r="AF40" s="75"/>
    </row>
    <row r="41" spans="2:32" ht="14.45">
      <c r="B41" s="273"/>
      <c r="C41" s="274"/>
      <c r="D41" s="274"/>
      <c r="E41" s="275"/>
      <c r="F41" s="273"/>
      <c r="G41" s="273"/>
      <c r="H41" s="273"/>
      <c r="I41" s="273"/>
      <c r="J41" s="273"/>
      <c r="K41" s="273"/>
      <c r="L41" s="273"/>
      <c r="M41" s="273"/>
      <c r="N41" s="273"/>
      <c r="O41" s="273"/>
      <c r="P41" s="273"/>
      <c r="Q41" s="273"/>
      <c r="R41" s="273"/>
      <c r="S41" s="273"/>
      <c r="T41" s="273"/>
      <c r="U41" s="273"/>
      <c r="V41" s="273"/>
      <c r="W41" s="273"/>
      <c r="X41" s="273"/>
      <c r="AF41" s="75"/>
    </row>
    <row r="42" spans="2:32">
      <c r="B42" s="273"/>
      <c r="C42" s="274"/>
      <c r="D42" s="274"/>
      <c r="E42" s="275"/>
      <c r="F42" s="273"/>
      <c r="G42" s="273"/>
      <c r="H42" s="273"/>
      <c r="I42" s="273"/>
      <c r="J42" s="273"/>
      <c r="K42" s="273"/>
      <c r="L42" s="273"/>
      <c r="M42" s="273"/>
      <c r="N42" s="273"/>
      <c r="O42" s="273"/>
      <c r="P42" s="273"/>
      <c r="Q42" s="273"/>
      <c r="R42" s="273"/>
      <c r="S42" s="273"/>
      <c r="T42" s="273"/>
      <c r="U42" s="273"/>
      <c r="V42" s="273"/>
      <c r="W42" s="273"/>
      <c r="X42" s="273"/>
      <c r="AF42" s="75"/>
    </row>
    <row r="43" spans="2:32">
      <c r="B43" s="273"/>
      <c r="C43" s="274"/>
      <c r="D43" s="274"/>
      <c r="E43" s="273"/>
      <c r="F43" s="273"/>
      <c r="G43" s="273"/>
      <c r="H43" s="273"/>
      <c r="I43" s="273"/>
      <c r="J43" s="273"/>
      <c r="K43" s="273"/>
      <c r="L43" s="273"/>
      <c r="M43" s="273"/>
      <c r="N43" s="273"/>
      <c r="O43" s="273"/>
      <c r="P43" s="273"/>
      <c r="Q43" s="273"/>
      <c r="R43" s="273"/>
      <c r="S43" s="273"/>
      <c r="T43" s="273"/>
      <c r="U43" s="273"/>
      <c r="V43" s="273"/>
      <c r="W43" s="273"/>
      <c r="X43" s="273"/>
      <c r="AF43" s="75"/>
    </row>
    <row r="44" spans="2:32">
      <c r="B44" s="273"/>
      <c r="C44" s="274"/>
      <c r="D44" s="274"/>
      <c r="E44" s="273"/>
      <c r="F44" s="273"/>
      <c r="G44" s="273"/>
      <c r="H44" s="273"/>
      <c r="I44" s="273"/>
      <c r="J44" s="273"/>
      <c r="K44" s="273"/>
      <c r="L44" s="273"/>
      <c r="M44" s="273"/>
      <c r="N44" s="273"/>
      <c r="O44" s="273"/>
      <c r="P44" s="273"/>
      <c r="Q44" s="273"/>
      <c r="R44" s="273"/>
      <c r="S44" s="273"/>
      <c r="T44" s="273"/>
      <c r="U44" s="273"/>
      <c r="V44" s="273"/>
      <c r="W44" s="273"/>
      <c r="X44" s="273"/>
      <c r="AF44" s="75"/>
    </row>
    <row r="45" spans="2:32">
      <c r="B45" s="273"/>
      <c r="C45" s="274"/>
      <c r="D45" s="274"/>
      <c r="E45" s="273"/>
      <c r="F45" s="273"/>
      <c r="G45" s="273"/>
      <c r="H45" s="273"/>
      <c r="I45" s="273"/>
      <c r="J45" s="273"/>
      <c r="K45" s="273"/>
      <c r="L45" s="273"/>
      <c r="M45" s="273"/>
      <c r="N45" s="273"/>
      <c r="O45" s="273"/>
      <c r="P45" s="273"/>
      <c r="Q45" s="273"/>
      <c r="R45" s="273"/>
      <c r="S45" s="273"/>
      <c r="T45" s="273"/>
      <c r="U45" s="273"/>
      <c r="V45" s="273"/>
      <c r="W45" s="273"/>
      <c r="X45" s="273"/>
      <c r="AF45" s="75"/>
    </row>
    <row r="46" spans="2:32">
      <c r="B46" s="273"/>
      <c r="C46" s="274"/>
      <c r="D46" s="274"/>
      <c r="E46" s="273"/>
      <c r="F46" s="273"/>
      <c r="G46" s="273"/>
      <c r="H46" s="273"/>
      <c r="I46" s="273"/>
      <c r="J46" s="273"/>
      <c r="K46" s="273"/>
      <c r="L46" s="273"/>
      <c r="M46" s="273"/>
      <c r="N46" s="273"/>
      <c r="O46" s="273"/>
      <c r="P46" s="273"/>
      <c r="Q46" s="273"/>
      <c r="R46" s="273"/>
      <c r="S46" s="273"/>
      <c r="T46" s="273"/>
      <c r="U46" s="273"/>
      <c r="V46" s="273"/>
      <c r="W46" s="273"/>
      <c r="X46" s="273"/>
      <c r="AF46" s="75"/>
    </row>
    <row r="47" spans="2:32">
      <c r="B47" s="273"/>
      <c r="C47" s="274"/>
      <c r="D47" s="274"/>
      <c r="E47" s="273"/>
      <c r="F47" s="273"/>
      <c r="G47" s="273"/>
      <c r="H47" s="273"/>
      <c r="I47" s="273"/>
      <c r="J47" s="273"/>
      <c r="K47" s="273"/>
      <c r="L47" s="273"/>
      <c r="M47" s="273"/>
      <c r="N47" s="273"/>
      <c r="O47" s="273"/>
      <c r="P47" s="273"/>
      <c r="Q47" s="273"/>
      <c r="R47" s="273"/>
      <c r="S47" s="273"/>
      <c r="T47" s="273"/>
      <c r="U47" s="273"/>
      <c r="V47" s="273"/>
      <c r="W47" s="273"/>
      <c r="X47" s="273"/>
      <c r="AF47" s="75"/>
    </row>
    <row r="48" spans="2:32">
      <c r="B48" s="273"/>
      <c r="C48" s="274"/>
      <c r="D48" s="274"/>
      <c r="E48" s="273"/>
      <c r="F48" s="273"/>
      <c r="G48" s="273"/>
      <c r="H48" s="273"/>
      <c r="I48" s="273"/>
      <c r="J48" s="273"/>
      <c r="K48" s="273"/>
      <c r="L48" s="273"/>
      <c r="M48" s="273"/>
      <c r="N48" s="273"/>
      <c r="O48" s="273"/>
      <c r="P48" s="273"/>
      <c r="Q48" s="273"/>
      <c r="R48" s="273"/>
      <c r="S48" s="273"/>
      <c r="T48" s="273"/>
      <c r="U48" s="273"/>
      <c r="V48" s="273"/>
      <c r="W48" s="273"/>
      <c r="X48" s="273"/>
      <c r="AF48" s="75"/>
    </row>
    <row r="49" spans="32:32">
      <c r="AF49" s="75"/>
    </row>
    <row r="50" spans="32:32">
      <c r="AF50" s="75"/>
    </row>
    <row r="51" spans="32:32">
      <c r="AF51" s="75"/>
    </row>
    <row r="52" spans="32:32">
      <c r="AF52" s="75"/>
    </row>
    <row r="53" spans="32:32">
      <c r="AF53" s="75"/>
    </row>
    <row r="54" spans="32:32">
      <c r="AF54" s="75"/>
    </row>
    <row r="55" spans="32:32">
      <c r="AF55" s="75"/>
    </row>
    <row r="56" spans="32:32">
      <c r="AF56" s="75"/>
    </row>
    <row r="57" spans="32:32">
      <c r="AF57" s="75"/>
    </row>
    <row r="58" spans="32:32">
      <c r="AF58" s="75"/>
    </row>
    <row r="59" spans="32:32">
      <c r="AF59" s="75"/>
    </row>
    <row r="60" spans="32:32">
      <c r="AF60" s="75"/>
    </row>
    <row r="61" spans="32:32">
      <c r="AF61" s="75"/>
    </row>
    <row r="62" spans="32:32">
      <c r="AF62" s="75"/>
    </row>
    <row r="63" spans="32:32">
      <c r="AF63" s="75"/>
    </row>
    <row r="64" spans="32:32">
      <c r="AF64" s="75"/>
    </row>
    <row r="65" spans="32:32">
      <c r="AF65" s="75"/>
    </row>
    <row r="66" spans="32:32">
      <c r="AF66" s="75"/>
    </row>
    <row r="67" spans="32:32">
      <c r="AF67" s="75"/>
    </row>
    <row r="68" spans="32:32">
      <c r="AF68" s="75"/>
    </row>
    <row r="69" spans="32:32">
      <c r="AF69" s="75"/>
    </row>
    <row r="70" spans="32:32">
      <c r="AF70" s="75"/>
    </row>
    <row r="72" spans="32:32">
      <c r="AF72" s="75"/>
    </row>
    <row r="74" spans="32:32">
      <c r="AF74" s="75"/>
    </row>
    <row r="76" spans="32:32">
      <c r="AF76" s="75"/>
    </row>
    <row r="78" spans="32:32">
      <c r="AF78" s="75"/>
    </row>
    <row r="80" spans="32:32">
      <c r="AF80" s="75"/>
    </row>
    <row r="82" spans="32:32">
      <c r="AF82" s="75"/>
    </row>
    <row r="84" spans="32:32">
      <c r="AF84" s="75"/>
    </row>
    <row r="85" spans="32:32">
      <c r="AF85" s="3">
        <v>76</v>
      </c>
    </row>
    <row r="86" spans="32:32">
      <c r="AF86" s="75">
        <v>77</v>
      </c>
    </row>
    <row r="87" spans="32:32">
      <c r="AF87" s="3">
        <v>78</v>
      </c>
    </row>
  </sheetData>
  <sheetProtection algorithmName="SHA-512" hashValue="l6yH+0YBse5kd4CaE1o99mYLKy/EkZ68I3HIZQIHxiC89NGRldMP0yifjoqZq7beCgY0xgRqPZSt7qdLtNkuAw==" saltValue="2j6GbUtylV4yo1utmgniTQ==" spinCount="100000" sheet="1" objects="1" scenarios="1"/>
  <protectedRanges>
    <protectedRange sqref="E15 E17 H15:I15 H17:I20 D18:E20 D25:E27 G22 G24 H25:I27" name="Intervalo1"/>
  </protectedRanges>
  <mergeCells count="15">
    <mergeCell ref="C2:D2"/>
    <mergeCell ref="C22:C23"/>
    <mergeCell ref="D22:D23"/>
    <mergeCell ref="H23:N23"/>
    <mergeCell ref="C5:E5"/>
    <mergeCell ref="C6:N6"/>
    <mergeCell ref="C7:N7"/>
    <mergeCell ref="J12:K12"/>
    <mergeCell ref="C21:E21"/>
    <mergeCell ref="C14:E14"/>
    <mergeCell ref="F12:G12"/>
    <mergeCell ref="H11:N11"/>
    <mergeCell ref="C15:C16"/>
    <mergeCell ref="D15:D16"/>
    <mergeCell ref="H16:N16"/>
  </mergeCells>
  <phoneticPr fontId="78" type="noConversion"/>
  <conditionalFormatting sqref="G22 G24">
    <cfRule type="containsBlanks" dxfId="35" priority="21">
      <formula>LEN(TRIM(G22))=0</formula>
    </cfRule>
  </conditionalFormatting>
  <conditionalFormatting sqref="E15 H25:I27 D18:E20 D25:E27 H15:I15 E17 H17:I20">
    <cfRule type="containsBlanks" dxfId="34" priority="20">
      <formula>LEN(TRIM(D15))=0</formula>
    </cfRule>
  </conditionalFormatting>
  <conditionalFormatting sqref="H16:N16">
    <cfRule type="notContainsBlanks" dxfId="33" priority="4">
      <formula>LEN(TRIM(H16))&gt;0</formula>
    </cfRule>
  </conditionalFormatting>
  <conditionalFormatting sqref="H23:N23">
    <cfRule type="notContainsBlanks" dxfId="32" priority="3">
      <formula>LEN(TRIM(H23))&gt;0</formula>
    </cfRule>
  </conditionalFormatting>
  <conditionalFormatting sqref="F22">
    <cfRule type="containsText" dxfId="31" priority="2" operator="containsText" text="ERRO: Área inferior ou igual a 0">
      <formula>NOT(ISERROR(SEARCH("ERRO: Área inferior ou igual a 0",F22)))</formula>
    </cfRule>
  </conditionalFormatting>
  <conditionalFormatting sqref="F24">
    <cfRule type="containsText" dxfId="30" priority="1" operator="containsText" text="ERRO: Área inferior ou igual a 0">
      <formula>NOT(ISERROR(SEARCH("ERRO: Área inferior ou igual a 0",F24)))</formula>
    </cfRule>
  </conditionalFormatting>
  <dataValidations count="3">
    <dataValidation type="list" allowBlank="1" showInputMessage="1" showErrorMessage="1" sqref="E15">
      <formula1>"Auditoria/Avaliação Energética Ex-Ante"</formula1>
    </dataValidation>
    <dataValidation type="list" allowBlank="1" showInputMessage="1" showErrorMessage="1" sqref="E17">
      <formula1>"Auditoria/Avaliação Energética Ex-Post"</formula1>
    </dataValidation>
    <dataValidation type="list" allowBlank="1" showInputMessage="1" showErrorMessage="1" sqref="G24 G22">
      <formula1>"Sim,Não"</formula1>
    </dataValidation>
  </dataValidations>
  <hyperlinks>
    <hyperlink ref="H2" location="Home!A1" display="Home"/>
    <hyperlink ref="F2" location="'0. Ajuda'!Área_de_Impressão" display="Ajuda"/>
  </hyperlinks>
  <pageMargins left="0.7" right="0.7" top="0.75" bottom="0.75" header="0.3" footer="0.3"/>
  <pageSetup paperSize="9" scale="50"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Z95"/>
  <sheetViews>
    <sheetView showGridLines="0" topLeftCell="A31" zoomScale="70" zoomScaleNormal="70" workbookViewId="0"/>
  </sheetViews>
  <sheetFormatPr defaultColWidth="9.140625" defaultRowHeight="15"/>
  <cols>
    <col min="1" max="1" width="4.42578125" style="3" customWidth="1"/>
    <col min="2" max="2" width="7.42578125" style="3" customWidth="1"/>
    <col min="3" max="3" width="11.7109375" style="1" customWidth="1"/>
    <col min="4" max="4" width="40.42578125" style="1" customWidth="1"/>
    <col min="5" max="5" width="74" style="3" customWidth="1"/>
    <col min="6" max="6" width="16.42578125" style="3" customWidth="1"/>
    <col min="7" max="7" width="17.7109375" style="3" customWidth="1"/>
    <col min="8" max="8" width="13.5703125" style="3" customWidth="1"/>
    <col min="9" max="9" width="22" style="3" customWidth="1"/>
    <col min="10" max="10" width="13.5703125" style="3" customWidth="1"/>
    <col min="11" max="11" width="18.85546875" style="3" customWidth="1"/>
    <col min="12" max="13" width="13.5703125" style="3" customWidth="1"/>
    <col min="14" max="14" width="19.140625" style="3" customWidth="1"/>
    <col min="15" max="15" width="19.140625" style="3" hidden="1" customWidth="1"/>
    <col min="16" max="16" width="19.140625" style="3" customWidth="1"/>
    <col min="17" max="17" width="17.42578125" style="3" customWidth="1"/>
    <col min="18" max="18" width="6.5703125" style="3" customWidth="1"/>
    <col min="19" max="23" width="15.7109375" style="3" bestFit="1" customWidth="1"/>
    <col min="24" max="24" width="18" style="3" bestFit="1" customWidth="1"/>
    <col min="25" max="25" width="12.85546875" style="3" customWidth="1"/>
    <col min="26" max="26" width="9.140625" style="3"/>
    <col min="27" max="27" width="11.85546875" style="3" customWidth="1"/>
    <col min="28" max="16384" width="9.140625" style="3"/>
  </cols>
  <sheetData>
    <row r="1" spans="2:34" ht="23.25" customHeight="1">
      <c r="C1" s="3"/>
      <c r="D1" s="3"/>
    </row>
    <row r="2" spans="2:34" ht="34.5" customHeight="1">
      <c r="B2" s="697"/>
      <c r="C2" s="1596" t="s">
        <v>306</v>
      </c>
      <c r="D2" s="1596"/>
      <c r="F2" s="1136" t="s">
        <v>250</v>
      </c>
      <c r="H2" s="1137" t="s">
        <v>315</v>
      </c>
      <c r="J2" s="1127"/>
      <c r="K2" s="931"/>
      <c r="L2" s="1127"/>
      <c r="M2" s="931"/>
    </row>
    <row r="3" spans="2:34" ht="15.75" thickBot="1">
      <c r="B3" s="560"/>
      <c r="D3" s="647"/>
      <c r="F3" s="647"/>
    </row>
    <row r="4" spans="2:34">
      <c r="B4" s="55"/>
      <c r="C4" s="56"/>
      <c r="D4" s="56"/>
      <c r="E4" s="7"/>
      <c r="F4" s="7"/>
      <c r="G4" s="7"/>
      <c r="H4" s="7"/>
      <c r="I4" s="7"/>
      <c r="J4" s="7"/>
      <c r="K4" s="15"/>
      <c r="L4" s="11"/>
      <c r="M4" s="11"/>
    </row>
    <row r="5" spans="2:34" ht="21">
      <c r="B5" s="15"/>
      <c r="C5" s="1480" t="s">
        <v>183</v>
      </c>
      <c r="D5" s="1480"/>
      <c r="E5" s="1480"/>
      <c r="F5" s="11"/>
      <c r="G5" s="11"/>
      <c r="H5" s="11"/>
      <c r="I5" s="11"/>
      <c r="J5" s="11"/>
      <c r="K5" s="15"/>
      <c r="L5" s="11"/>
      <c r="M5" s="11"/>
    </row>
    <row r="6" spans="2:34" ht="50.25" customHeight="1">
      <c r="B6" s="15"/>
      <c r="C6" s="1598" t="s">
        <v>495</v>
      </c>
      <c r="D6" s="1598"/>
      <c r="E6" s="1598"/>
      <c r="F6" s="1598"/>
      <c r="G6" s="1598"/>
      <c r="H6" s="169"/>
      <c r="I6" s="169"/>
      <c r="J6" s="169"/>
      <c r="K6" s="1044"/>
      <c r="L6" s="169"/>
      <c r="M6" s="11"/>
      <c r="AC6" s="171"/>
      <c r="AD6" s="171"/>
      <c r="AE6" s="171"/>
      <c r="AF6" s="171"/>
      <c r="AG6" s="171"/>
      <c r="AH6" s="171"/>
    </row>
    <row r="7" spans="2:34" ht="18.75">
      <c r="B7" s="15"/>
      <c r="C7" s="1589" t="s">
        <v>181</v>
      </c>
      <c r="D7" s="1589"/>
      <c r="E7" s="1589"/>
      <c r="F7" s="1589"/>
      <c r="G7" s="1589"/>
      <c r="H7" s="1589"/>
      <c r="I7" s="1589"/>
      <c r="J7" s="1050"/>
      <c r="K7" s="1052"/>
      <c r="L7" s="1050"/>
      <c r="M7" s="11"/>
      <c r="AC7" s="171"/>
      <c r="AD7" s="171"/>
      <c r="AE7" s="171"/>
      <c r="AF7" s="171"/>
      <c r="AG7" s="171"/>
      <c r="AH7" s="171"/>
    </row>
    <row r="8" spans="2:34" ht="15.75" thickBot="1">
      <c r="B8" s="15"/>
      <c r="C8" s="11"/>
      <c r="D8" s="11"/>
      <c r="E8" s="11"/>
      <c r="F8" s="11"/>
      <c r="G8" s="11"/>
      <c r="H8" s="11"/>
      <c r="I8" s="11"/>
      <c r="J8" s="11"/>
      <c r="K8" s="15"/>
      <c r="L8" s="11"/>
      <c r="M8" s="11"/>
      <c r="AC8" s="171"/>
      <c r="AD8" s="171"/>
      <c r="AE8" s="171"/>
      <c r="AF8" s="171"/>
      <c r="AG8" s="171"/>
      <c r="AH8" s="171"/>
    </row>
    <row r="9" spans="2:34" s="62" customFormat="1" ht="15.75" thickBot="1">
      <c r="B9" s="59"/>
      <c r="C9" s="60"/>
      <c r="D9" s="60"/>
      <c r="E9" s="61"/>
      <c r="F9" s="1597" t="s">
        <v>0</v>
      </c>
      <c r="G9" s="1597"/>
      <c r="H9" s="1597"/>
      <c r="I9" s="1597"/>
      <c r="J9" s="61"/>
      <c r="K9" s="59"/>
      <c r="L9" s="61"/>
      <c r="M9" s="61"/>
      <c r="U9" s="171"/>
      <c r="V9" s="171"/>
      <c r="W9" s="171"/>
      <c r="X9" s="171"/>
      <c r="Y9" s="171"/>
      <c r="Z9" s="171"/>
    </row>
    <row r="10" spans="2:34" s="75" customFormat="1" ht="51.75" customHeight="1" thickBot="1">
      <c r="B10" s="63"/>
      <c r="C10" s="64"/>
      <c r="D10" s="64"/>
      <c r="E10" s="65"/>
      <c r="F10" s="150" t="s">
        <v>94</v>
      </c>
      <c r="G10" s="411" t="s">
        <v>248</v>
      </c>
      <c r="H10" s="147" t="s">
        <v>403</v>
      </c>
      <c r="I10" s="1119" t="s">
        <v>404</v>
      </c>
      <c r="J10" s="65"/>
      <c r="K10" s="63"/>
      <c r="L10" s="65"/>
      <c r="M10" s="65"/>
      <c r="U10" s="171"/>
      <c r="V10" s="171"/>
      <c r="W10" s="171"/>
      <c r="X10" s="171"/>
      <c r="Y10" s="171"/>
      <c r="Z10" s="171"/>
    </row>
    <row r="11" spans="2:34" s="75" customFormat="1" ht="63" customHeight="1" thickBot="1">
      <c r="B11" s="63"/>
      <c r="C11" s="140" t="s">
        <v>169</v>
      </c>
      <c r="D11" s="1425" t="s">
        <v>182</v>
      </c>
      <c r="E11" s="1599"/>
      <c r="F11" s="150" t="s">
        <v>48</v>
      </c>
      <c r="G11" s="151" t="s">
        <v>48</v>
      </c>
      <c r="H11" s="147" t="s">
        <v>48</v>
      </c>
      <c r="I11" s="1120" t="s">
        <v>48</v>
      </c>
      <c r="J11" s="65"/>
      <c r="K11" s="63"/>
      <c r="L11" s="65"/>
      <c r="M11" s="65"/>
      <c r="U11" s="171"/>
      <c r="V11" s="171"/>
      <c r="W11" s="171"/>
      <c r="X11" s="171"/>
      <c r="Y11" s="171"/>
      <c r="Z11" s="171"/>
    </row>
    <row r="12" spans="2:34" s="75" customFormat="1" ht="36.75" customHeight="1">
      <c r="B12" s="63"/>
      <c r="C12" s="1429" t="s">
        <v>506</v>
      </c>
      <c r="D12" s="1430"/>
      <c r="E12" s="1430"/>
      <c r="F12" s="1430"/>
      <c r="G12" s="1430"/>
      <c r="H12" s="1430"/>
      <c r="I12" s="1595"/>
      <c r="J12" s="65"/>
      <c r="K12" s="63"/>
      <c r="L12" s="65"/>
      <c r="M12" s="65"/>
      <c r="U12" s="171"/>
      <c r="V12" s="171"/>
      <c r="W12" s="171"/>
      <c r="X12" s="171"/>
      <c r="Y12" s="171"/>
      <c r="Z12" s="171"/>
    </row>
    <row r="13" spans="2:34" ht="32.25" customHeight="1">
      <c r="B13" s="15"/>
      <c r="C13" s="76">
        <v>1</v>
      </c>
      <c r="D13" s="1533"/>
      <c r="E13" s="1593"/>
      <c r="F13" s="264"/>
      <c r="G13" s="264"/>
      <c r="H13" s="79">
        <f>IF(F13="",0,(F13+G13)-I13*(1+G13/F13))</f>
        <v>0</v>
      </c>
      <c r="I13" s="1093">
        <v>0</v>
      </c>
      <c r="J13" s="981"/>
      <c r="K13" s="1096"/>
      <c r="L13" s="11"/>
      <c r="M13" s="11"/>
      <c r="U13" s="171"/>
      <c r="V13" s="171"/>
      <c r="W13" s="171"/>
      <c r="X13" s="171"/>
      <c r="Y13" s="171"/>
      <c r="Z13" s="171"/>
    </row>
    <row r="14" spans="2:34" ht="32.25" customHeight="1">
      <c r="B14" s="15"/>
      <c r="C14" s="76">
        <v>2</v>
      </c>
      <c r="D14" s="1533"/>
      <c r="E14" s="1593"/>
      <c r="F14" s="304"/>
      <c r="G14" s="264"/>
      <c r="H14" s="79">
        <f t="shared" ref="H14:H35" si="0">IF(F14="",0,(F14+G14)-I14*(1+G14/F14))</f>
        <v>0</v>
      </c>
      <c r="I14" s="1093">
        <v>0</v>
      </c>
      <c r="J14" s="981"/>
      <c r="K14" s="15"/>
      <c r="L14" s="11"/>
      <c r="M14" s="11"/>
      <c r="U14" s="171"/>
      <c r="V14" s="171"/>
      <c r="W14" s="171"/>
      <c r="X14" s="171"/>
      <c r="Y14" s="171"/>
      <c r="Z14" s="171"/>
    </row>
    <row r="15" spans="2:34" ht="32.25" customHeight="1">
      <c r="B15" s="15"/>
      <c r="C15" s="76">
        <v>3</v>
      </c>
      <c r="D15" s="1533"/>
      <c r="E15" s="1593"/>
      <c r="F15" s="304"/>
      <c r="G15" s="264"/>
      <c r="H15" s="79">
        <f t="shared" si="0"/>
        <v>0</v>
      </c>
      <c r="I15" s="1093">
        <v>0</v>
      </c>
      <c r="J15" s="981"/>
      <c r="K15" s="15"/>
      <c r="L15" s="11"/>
      <c r="M15" s="11"/>
      <c r="U15" s="171"/>
      <c r="V15" s="171"/>
      <c r="W15" s="171"/>
      <c r="X15" s="171"/>
      <c r="Y15" s="171"/>
      <c r="Z15" s="171"/>
    </row>
    <row r="16" spans="2:34" ht="32.25" customHeight="1">
      <c r="B16" s="15"/>
      <c r="C16" s="76">
        <v>4</v>
      </c>
      <c r="D16" s="1533"/>
      <c r="E16" s="1593"/>
      <c r="F16" s="304"/>
      <c r="G16" s="264"/>
      <c r="H16" s="79">
        <f t="shared" si="0"/>
        <v>0</v>
      </c>
      <c r="I16" s="1093">
        <v>0</v>
      </c>
      <c r="J16" s="981"/>
      <c r="K16" s="15"/>
      <c r="L16" s="11"/>
      <c r="M16" s="11"/>
      <c r="U16" s="171"/>
      <c r="V16" s="171"/>
      <c r="W16" s="171"/>
      <c r="X16" s="171"/>
      <c r="Y16" s="171"/>
      <c r="Z16" s="171"/>
    </row>
    <row r="17" spans="2:26" ht="32.25" customHeight="1" thickBot="1">
      <c r="B17" s="15"/>
      <c r="C17" s="86">
        <v>5</v>
      </c>
      <c r="D17" s="1539"/>
      <c r="E17" s="1594"/>
      <c r="F17" s="354"/>
      <c r="G17" s="271"/>
      <c r="H17" s="795">
        <f t="shared" si="0"/>
        <v>0</v>
      </c>
      <c r="I17" s="1095">
        <v>0</v>
      </c>
      <c r="J17" s="981"/>
      <c r="K17" s="15"/>
      <c r="L17" s="11"/>
      <c r="M17" s="11"/>
      <c r="U17" s="171"/>
      <c r="V17" s="171"/>
      <c r="W17" s="171"/>
      <c r="X17" s="171"/>
      <c r="Y17" s="171"/>
      <c r="Z17" s="171"/>
    </row>
    <row r="18" spans="2:26" s="75" customFormat="1" ht="36.75" customHeight="1">
      <c r="B18" s="63"/>
      <c r="C18" s="1429" t="s">
        <v>474</v>
      </c>
      <c r="D18" s="1430"/>
      <c r="E18" s="1430"/>
      <c r="F18" s="1430"/>
      <c r="G18" s="1430"/>
      <c r="H18" s="1430"/>
      <c r="I18" s="1595"/>
      <c r="J18" s="981"/>
      <c r="K18" s="63"/>
      <c r="L18" s="65"/>
      <c r="M18" s="65"/>
      <c r="U18" s="171"/>
      <c r="V18" s="171"/>
      <c r="W18" s="171"/>
      <c r="X18" s="171"/>
      <c r="Y18" s="171"/>
      <c r="Z18" s="171"/>
    </row>
    <row r="19" spans="2:26" ht="32.25" customHeight="1">
      <c r="B19" s="15"/>
      <c r="C19" s="76">
        <v>6</v>
      </c>
      <c r="D19" s="1533"/>
      <c r="E19" s="1593"/>
      <c r="F19" s="264"/>
      <c r="G19" s="264"/>
      <c r="H19" s="79">
        <f t="shared" si="0"/>
        <v>0</v>
      </c>
      <c r="I19" s="1093">
        <v>0</v>
      </c>
      <c r="J19" s="981"/>
      <c r="K19" s="15"/>
      <c r="L19" s="11"/>
      <c r="M19" s="11"/>
      <c r="U19" s="171"/>
      <c r="V19" s="171"/>
      <c r="W19" s="171"/>
      <c r="X19" s="171"/>
      <c r="Y19" s="171"/>
      <c r="Z19" s="171"/>
    </row>
    <row r="20" spans="2:26" ht="32.25" customHeight="1">
      <c r="B20" s="15"/>
      <c r="C20" s="76">
        <v>7</v>
      </c>
      <c r="D20" s="1533"/>
      <c r="E20" s="1593"/>
      <c r="F20" s="304"/>
      <c r="G20" s="264"/>
      <c r="H20" s="79">
        <f t="shared" si="0"/>
        <v>0</v>
      </c>
      <c r="I20" s="1093">
        <v>0</v>
      </c>
      <c r="J20" s="981"/>
      <c r="K20" s="15"/>
      <c r="L20" s="11"/>
      <c r="M20" s="11"/>
      <c r="U20" s="171"/>
      <c r="V20" s="171"/>
      <c r="W20" s="171"/>
      <c r="X20" s="171"/>
      <c r="Y20" s="171"/>
      <c r="Z20" s="171"/>
    </row>
    <row r="21" spans="2:26" ht="32.25" customHeight="1">
      <c r="B21" s="15"/>
      <c r="C21" s="76">
        <v>8</v>
      </c>
      <c r="D21" s="1533"/>
      <c r="E21" s="1593"/>
      <c r="F21" s="304"/>
      <c r="G21" s="264"/>
      <c r="H21" s="79">
        <f t="shared" si="0"/>
        <v>0</v>
      </c>
      <c r="I21" s="1093">
        <v>0</v>
      </c>
      <c r="J21" s="981"/>
      <c r="K21" s="15"/>
      <c r="L21" s="11"/>
      <c r="M21" s="11"/>
      <c r="U21" s="171"/>
      <c r="V21" s="171"/>
      <c r="W21" s="171"/>
      <c r="X21" s="171"/>
      <c r="Y21" s="171"/>
      <c r="Z21" s="171"/>
    </row>
    <row r="22" spans="2:26" ht="32.25" customHeight="1">
      <c r="B22" s="15"/>
      <c r="C22" s="76">
        <v>9</v>
      </c>
      <c r="D22" s="1533"/>
      <c r="E22" s="1593"/>
      <c r="F22" s="304"/>
      <c r="G22" s="264"/>
      <c r="H22" s="79">
        <f t="shared" si="0"/>
        <v>0</v>
      </c>
      <c r="I22" s="1093">
        <v>0</v>
      </c>
      <c r="J22" s="981"/>
      <c r="K22" s="15"/>
      <c r="L22" s="11"/>
      <c r="M22" s="11"/>
      <c r="U22" s="171"/>
      <c r="V22" s="171"/>
      <c r="W22" s="171"/>
      <c r="X22" s="171"/>
      <c r="Y22" s="171"/>
      <c r="Z22" s="171"/>
    </row>
    <row r="23" spans="2:26" ht="32.25" customHeight="1" thickBot="1">
      <c r="B23" s="15"/>
      <c r="C23" s="86">
        <v>10</v>
      </c>
      <c r="D23" s="1539"/>
      <c r="E23" s="1594"/>
      <c r="F23" s="354"/>
      <c r="G23" s="271"/>
      <c r="H23" s="795">
        <f t="shared" si="0"/>
        <v>0</v>
      </c>
      <c r="I23" s="1095">
        <v>0</v>
      </c>
      <c r="J23" s="981"/>
      <c r="K23" s="15"/>
      <c r="L23" s="11"/>
      <c r="M23" s="11"/>
      <c r="U23" s="171"/>
      <c r="V23" s="171"/>
      <c r="W23" s="171"/>
      <c r="X23" s="171"/>
      <c r="Y23" s="171"/>
      <c r="Z23" s="171"/>
    </row>
    <row r="24" spans="2:26" ht="32.25" customHeight="1">
      <c r="B24" s="15"/>
      <c r="C24" s="1429" t="s">
        <v>442</v>
      </c>
      <c r="D24" s="1430"/>
      <c r="E24" s="1430"/>
      <c r="F24" s="1430"/>
      <c r="G24" s="1430"/>
      <c r="H24" s="1430"/>
      <c r="I24" s="1595"/>
      <c r="J24" s="981"/>
      <c r="K24" s="15"/>
      <c r="L24" s="11"/>
      <c r="M24" s="11"/>
      <c r="U24" s="171"/>
      <c r="V24" s="171"/>
      <c r="W24" s="171"/>
      <c r="X24" s="171"/>
      <c r="Y24" s="171"/>
      <c r="Z24" s="171"/>
    </row>
    <row r="25" spans="2:26" ht="32.25" customHeight="1">
      <c r="B25" s="15"/>
      <c r="C25" s="76">
        <v>11</v>
      </c>
      <c r="D25" s="1533"/>
      <c r="E25" s="1593"/>
      <c r="F25" s="304"/>
      <c r="G25" s="264"/>
      <c r="H25" s="79">
        <f t="shared" si="0"/>
        <v>0</v>
      </c>
      <c r="I25" s="1093">
        <v>0</v>
      </c>
      <c r="J25" s="981"/>
      <c r="K25" s="15"/>
      <c r="L25" s="11"/>
      <c r="M25" s="11"/>
      <c r="U25" s="171"/>
      <c r="V25" s="171"/>
      <c r="W25" s="171"/>
      <c r="X25" s="171"/>
      <c r="Y25" s="171"/>
      <c r="Z25" s="171"/>
    </row>
    <row r="26" spans="2:26" ht="32.25" customHeight="1">
      <c r="B26" s="15"/>
      <c r="C26" s="76">
        <v>12</v>
      </c>
      <c r="D26" s="1533"/>
      <c r="E26" s="1593"/>
      <c r="F26" s="304"/>
      <c r="G26" s="264"/>
      <c r="H26" s="79">
        <f t="shared" si="0"/>
        <v>0</v>
      </c>
      <c r="I26" s="1093">
        <v>0</v>
      </c>
      <c r="J26" s="981"/>
      <c r="K26" s="15"/>
      <c r="L26" s="11"/>
      <c r="M26" s="11"/>
      <c r="U26" s="171"/>
      <c r="V26" s="171"/>
      <c r="W26" s="171"/>
      <c r="X26" s="171"/>
      <c r="Y26" s="171"/>
      <c r="Z26" s="171"/>
    </row>
    <row r="27" spans="2:26" ht="32.25" customHeight="1">
      <c r="B27" s="15"/>
      <c r="C27" s="76">
        <v>13</v>
      </c>
      <c r="D27" s="1533"/>
      <c r="E27" s="1593"/>
      <c r="F27" s="304"/>
      <c r="G27" s="264"/>
      <c r="H27" s="79">
        <f t="shared" si="0"/>
        <v>0</v>
      </c>
      <c r="I27" s="1093">
        <v>0</v>
      </c>
      <c r="J27" s="981"/>
      <c r="K27" s="15"/>
      <c r="L27" s="11"/>
      <c r="M27" s="11"/>
      <c r="U27" s="171"/>
      <c r="V27" s="171"/>
      <c r="W27" s="171"/>
      <c r="X27" s="171"/>
      <c r="Y27" s="171"/>
      <c r="Z27" s="171"/>
    </row>
    <row r="28" spans="2:26" ht="32.25" customHeight="1">
      <c r="B28" s="15"/>
      <c r="C28" s="76">
        <v>14</v>
      </c>
      <c r="D28" s="1533"/>
      <c r="E28" s="1593"/>
      <c r="F28" s="304"/>
      <c r="G28" s="264"/>
      <c r="H28" s="79">
        <f t="shared" si="0"/>
        <v>0</v>
      </c>
      <c r="I28" s="1093">
        <v>0</v>
      </c>
      <c r="J28" s="981"/>
      <c r="K28" s="15"/>
      <c r="L28" s="11"/>
      <c r="M28" s="11"/>
      <c r="U28" s="171"/>
      <c r="V28" s="171"/>
      <c r="W28" s="171"/>
      <c r="X28" s="171"/>
      <c r="Y28" s="171"/>
      <c r="Z28" s="171"/>
    </row>
    <row r="29" spans="2:26" ht="32.25" customHeight="1" thickBot="1">
      <c r="B29" s="15"/>
      <c r="C29" s="86">
        <v>15</v>
      </c>
      <c r="D29" s="1539"/>
      <c r="E29" s="1594"/>
      <c r="F29" s="354"/>
      <c r="G29" s="271"/>
      <c r="H29" s="795">
        <f t="shared" si="0"/>
        <v>0</v>
      </c>
      <c r="I29" s="1095">
        <v>0</v>
      </c>
      <c r="J29" s="981"/>
      <c r="K29" s="15"/>
      <c r="L29" s="11"/>
      <c r="M29" s="11"/>
      <c r="U29" s="171"/>
      <c r="V29" s="171"/>
      <c r="W29" s="171"/>
      <c r="X29" s="171"/>
      <c r="Y29" s="171"/>
      <c r="Z29" s="171"/>
    </row>
    <row r="30" spans="2:26" ht="32.25" customHeight="1">
      <c r="B30" s="15"/>
      <c r="C30" s="1429" t="s">
        <v>503</v>
      </c>
      <c r="D30" s="1430"/>
      <c r="E30" s="1430"/>
      <c r="F30" s="1430"/>
      <c r="G30" s="1430"/>
      <c r="H30" s="1430"/>
      <c r="I30" s="1595"/>
      <c r="J30" s="981"/>
      <c r="K30" s="15"/>
      <c r="L30" s="11"/>
      <c r="M30" s="11"/>
      <c r="U30" s="171"/>
      <c r="V30" s="171"/>
      <c r="W30" s="171"/>
      <c r="X30" s="171"/>
      <c r="Y30" s="171"/>
      <c r="Z30" s="171"/>
    </row>
    <row r="31" spans="2:26" ht="32.25" customHeight="1">
      <c r="B31" s="15"/>
      <c r="C31" s="76">
        <v>16</v>
      </c>
      <c r="D31" s="1533"/>
      <c r="E31" s="1593"/>
      <c r="F31" s="304"/>
      <c r="G31" s="264"/>
      <c r="H31" s="79">
        <f t="shared" si="0"/>
        <v>0</v>
      </c>
      <c r="I31" s="1093">
        <v>0</v>
      </c>
      <c r="J31" s="981"/>
      <c r="K31" s="15"/>
      <c r="L31" s="11"/>
      <c r="M31" s="11"/>
      <c r="U31" s="171"/>
      <c r="V31" s="171"/>
      <c r="W31" s="171"/>
      <c r="X31" s="171"/>
      <c r="Y31" s="171"/>
      <c r="Z31" s="171"/>
    </row>
    <row r="32" spans="2:26" ht="32.25" customHeight="1">
      <c r="B32" s="15"/>
      <c r="C32" s="76">
        <v>17</v>
      </c>
      <c r="D32" s="1533"/>
      <c r="E32" s="1593"/>
      <c r="F32" s="304"/>
      <c r="G32" s="264"/>
      <c r="H32" s="79">
        <f t="shared" si="0"/>
        <v>0</v>
      </c>
      <c r="I32" s="1093">
        <v>0</v>
      </c>
      <c r="J32" s="981"/>
      <c r="K32" s="15"/>
      <c r="L32" s="11"/>
      <c r="M32" s="11"/>
      <c r="U32" s="171"/>
      <c r="V32" s="171"/>
      <c r="W32" s="171"/>
      <c r="X32" s="171"/>
      <c r="Y32" s="171"/>
      <c r="Z32" s="171"/>
    </row>
    <row r="33" spans="2:52" ht="32.25" customHeight="1">
      <c r="B33" s="15"/>
      <c r="C33" s="76">
        <v>18</v>
      </c>
      <c r="D33" s="1533"/>
      <c r="E33" s="1593"/>
      <c r="F33" s="304"/>
      <c r="G33" s="264"/>
      <c r="H33" s="79">
        <f t="shared" si="0"/>
        <v>0</v>
      </c>
      <c r="I33" s="1093">
        <v>0</v>
      </c>
      <c r="J33" s="981"/>
      <c r="K33" s="15"/>
      <c r="L33" s="11"/>
      <c r="M33" s="11"/>
      <c r="U33" s="171"/>
      <c r="V33" s="171"/>
      <c r="W33" s="171"/>
      <c r="X33" s="171"/>
      <c r="Y33" s="171"/>
      <c r="Z33" s="171"/>
    </row>
    <row r="34" spans="2:52" ht="32.25" customHeight="1">
      <c r="B34" s="15"/>
      <c r="C34" s="76">
        <v>19</v>
      </c>
      <c r="D34" s="1533"/>
      <c r="E34" s="1593"/>
      <c r="F34" s="304"/>
      <c r="G34" s="264"/>
      <c r="H34" s="79">
        <f t="shared" si="0"/>
        <v>0</v>
      </c>
      <c r="I34" s="1093">
        <v>0</v>
      </c>
      <c r="J34" s="981"/>
      <c r="K34" s="15"/>
      <c r="L34" s="11"/>
      <c r="M34" s="11"/>
      <c r="U34" s="171"/>
      <c r="V34" s="171"/>
      <c r="W34" s="171"/>
      <c r="X34" s="171"/>
      <c r="Y34" s="171"/>
      <c r="Z34" s="171"/>
    </row>
    <row r="35" spans="2:52" ht="32.25" customHeight="1" thickBot="1">
      <c r="B35" s="15"/>
      <c r="C35" s="86">
        <v>20</v>
      </c>
      <c r="D35" s="1539"/>
      <c r="E35" s="1594"/>
      <c r="F35" s="354"/>
      <c r="G35" s="271"/>
      <c r="H35" s="79">
        <f t="shared" si="0"/>
        <v>0</v>
      </c>
      <c r="I35" s="1094">
        <v>0</v>
      </c>
      <c r="J35" s="981"/>
      <c r="K35" s="15"/>
      <c r="L35" s="11"/>
      <c r="M35" s="11"/>
      <c r="U35" s="171"/>
      <c r="V35" s="171"/>
      <c r="W35" s="171"/>
      <c r="X35" s="171"/>
      <c r="Y35" s="171"/>
      <c r="Z35" s="171"/>
    </row>
    <row r="36" spans="2:52" thickBot="1">
      <c r="B36" s="15"/>
      <c r="C36" s="23"/>
      <c r="D36" s="23"/>
      <c r="E36" s="11"/>
      <c r="F36" s="167">
        <f>SUM(F13:F35)</f>
        <v>0</v>
      </c>
      <c r="G36" s="167">
        <f>SUM(G13:G35)</f>
        <v>0</v>
      </c>
      <c r="H36" s="414">
        <f>SUM(H13:H35)</f>
        <v>0</v>
      </c>
      <c r="I36" s="168">
        <f>SUM(I13:I35)</f>
        <v>0</v>
      </c>
      <c r="K36" s="15"/>
      <c r="L36" s="11"/>
      <c r="M36" s="11"/>
      <c r="AD36" s="4"/>
    </row>
    <row r="37" spans="2:52" ht="18" customHeight="1" thickBot="1">
      <c r="B37" s="15"/>
      <c r="C37" s="23"/>
      <c r="D37" s="23"/>
      <c r="E37" s="11"/>
      <c r="F37" s="305"/>
      <c r="G37" s="305"/>
      <c r="H37" s="305"/>
      <c r="I37" s="305"/>
      <c r="K37" s="15"/>
      <c r="L37" s="11"/>
      <c r="M37" s="11"/>
      <c r="AD37" s="4"/>
    </row>
    <row r="38" spans="2:52" s="1" customFormat="1" ht="24.95" customHeight="1" thickBot="1">
      <c r="B38" s="9"/>
      <c r="C38" s="23"/>
      <c r="E38" s="173" t="s">
        <v>184</v>
      </c>
      <c r="F38" s="174">
        <f>+F36+G36</f>
        <v>0</v>
      </c>
      <c r="G38" s="60"/>
      <c r="H38" s="60"/>
      <c r="I38" s="96"/>
      <c r="J38" s="3"/>
      <c r="K38" s="15"/>
      <c r="L38" s="11"/>
      <c r="M38" s="23"/>
      <c r="AD38" s="52"/>
    </row>
    <row r="39" spans="2:52" ht="24.95" customHeight="1" thickBot="1">
      <c r="B39" s="9"/>
      <c r="C39" s="23"/>
      <c r="D39" s="3"/>
      <c r="E39" s="173" t="s">
        <v>247</v>
      </c>
      <c r="F39" s="174">
        <f>H36</f>
        <v>0</v>
      </c>
      <c r="K39" s="15"/>
      <c r="L39" s="11"/>
      <c r="M39" s="23"/>
      <c r="AX39" s="75" t="e">
        <f>#REF!</f>
        <v>#REF!</v>
      </c>
      <c r="AY39" s="75" t="e">
        <f>#REF!</f>
        <v>#REF!</v>
      </c>
      <c r="AZ39" s="75" t="e">
        <f>#REF!</f>
        <v>#REF!</v>
      </c>
    </row>
    <row r="40" spans="2:52" ht="24.95" customHeight="1" thickBot="1">
      <c r="B40" s="9"/>
      <c r="C40" s="23"/>
      <c r="D40" s="3"/>
      <c r="E40" s="413" t="s">
        <v>408</v>
      </c>
      <c r="F40" s="174">
        <f>F38-F39</f>
        <v>0</v>
      </c>
      <c r="K40" s="15"/>
      <c r="L40" s="11"/>
      <c r="M40" s="23"/>
      <c r="AX40" s="75"/>
      <c r="AY40" s="75"/>
      <c r="AZ40" s="75"/>
    </row>
    <row r="41" spans="2:52" ht="24.75" customHeight="1" thickBot="1">
      <c r="B41" s="133"/>
      <c r="C41" s="590"/>
      <c r="D41" s="128"/>
      <c r="E41" s="1190" t="s">
        <v>493</v>
      </c>
      <c r="F41" s="130"/>
      <c r="G41" s="130"/>
      <c r="H41" s="130"/>
      <c r="I41" s="130"/>
      <c r="J41" s="130"/>
      <c r="K41" s="239"/>
      <c r="L41" s="109"/>
      <c r="M41" s="109"/>
      <c r="N41" s="109"/>
      <c r="O41" s="109"/>
      <c r="P41" s="109"/>
      <c r="Q41" s="109"/>
      <c r="R41" s="109"/>
      <c r="S41" s="109"/>
      <c r="U41" s="75"/>
    </row>
    <row r="42" spans="2:52" ht="14.45">
      <c r="B42" s="676"/>
      <c r="C42" s="674"/>
      <c r="D42" s="674"/>
      <c r="E42" s="676"/>
      <c r="F42" s="676"/>
      <c r="G42" s="676"/>
      <c r="H42" s="676"/>
      <c r="I42" s="676"/>
      <c r="J42" s="676"/>
      <c r="K42" s="1053"/>
      <c r="L42" s="1053"/>
      <c r="M42" s="1053"/>
      <c r="U42" s="75"/>
    </row>
    <row r="43" spans="2:52" ht="14.45">
      <c r="B43" s="273"/>
      <c r="C43" s="274"/>
      <c r="D43" s="274"/>
      <c r="E43" s="273"/>
      <c r="F43" s="273"/>
      <c r="G43" s="273"/>
      <c r="H43" s="273"/>
      <c r="I43" s="273"/>
      <c r="J43" s="273"/>
      <c r="K43" s="273"/>
      <c r="L43" s="273"/>
      <c r="M43" s="273"/>
      <c r="N43" s="273"/>
      <c r="O43" s="273"/>
      <c r="P43" s="273"/>
      <c r="Q43" s="273"/>
      <c r="R43" s="273"/>
      <c r="Z43" s="75"/>
    </row>
    <row r="44" spans="2:52" ht="14.45">
      <c r="B44" s="273"/>
      <c r="C44" s="274"/>
      <c r="D44" s="274"/>
      <c r="E44" s="273"/>
      <c r="F44" s="273"/>
      <c r="G44" s="273"/>
      <c r="H44" s="273"/>
      <c r="I44" s="273"/>
      <c r="J44" s="273"/>
      <c r="K44" s="273"/>
      <c r="L44" s="273"/>
      <c r="M44" s="273"/>
      <c r="N44" s="273"/>
      <c r="O44" s="273"/>
      <c r="P44" s="273"/>
      <c r="Q44" s="273"/>
      <c r="R44" s="273"/>
      <c r="Z44" s="75"/>
    </row>
    <row r="45" spans="2:52" ht="14.45">
      <c r="B45" s="273"/>
      <c r="C45" s="274"/>
      <c r="D45" s="276"/>
      <c r="E45" s="13"/>
      <c r="F45" s="13"/>
      <c r="G45" s="273"/>
      <c r="H45" s="273"/>
      <c r="I45" s="273"/>
      <c r="J45" s="273"/>
      <c r="K45" s="273"/>
      <c r="L45" s="273"/>
      <c r="M45" s="273"/>
      <c r="N45" s="273"/>
      <c r="O45" s="273"/>
      <c r="P45" s="273"/>
      <c r="Q45" s="273"/>
      <c r="R45" s="273"/>
      <c r="Z45" s="75"/>
    </row>
    <row r="46" spans="2:52" ht="14.45">
      <c r="B46" s="273"/>
      <c r="C46" s="274"/>
      <c r="D46" s="276"/>
      <c r="E46" s="259">
        <f>+C13</f>
        <v>1</v>
      </c>
      <c r="F46" s="13"/>
      <c r="G46" s="273"/>
      <c r="H46" s="273"/>
      <c r="I46" s="273"/>
      <c r="J46" s="273"/>
      <c r="K46" s="273"/>
      <c r="L46" s="273"/>
      <c r="M46" s="273"/>
      <c r="N46" s="273"/>
      <c r="O46" s="273"/>
      <c r="P46" s="273"/>
      <c r="Q46" s="273"/>
      <c r="R46" s="273"/>
      <c r="Z46" s="75"/>
    </row>
    <row r="47" spans="2:52" ht="14.45">
      <c r="B47" s="273"/>
      <c r="C47" s="274"/>
      <c r="D47" s="276"/>
      <c r="E47" s="259">
        <f>+C32</f>
        <v>17</v>
      </c>
      <c r="F47" s="13"/>
      <c r="G47" s="273"/>
      <c r="H47" s="273"/>
      <c r="I47" s="273"/>
      <c r="J47" s="273"/>
      <c r="K47" s="273"/>
      <c r="L47" s="273"/>
      <c r="M47" s="273"/>
      <c r="N47" s="273"/>
      <c r="O47" s="273"/>
      <c r="P47" s="273"/>
      <c r="Q47" s="273"/>
      <c r="R47" s="273"/>
      <c r="Z47" s="75"/>
    </row>
    <row r="48" spans="2:52" ht="14.45">
      <c r="B48" s="273"/>
      <c r="C48" s="274"/>
      <c r="D48" s="274"/>
      <c r="E48" s="275"/>
      <c r="F48" s="273"/>
      <c r="G48" s="273"/>
      <c r="H48" s="273"/>
      <c r="I48" s="273"/>
      <c r="J48" s="273"/>
      <c r="K48" s="273"/>
      <c r="L48" s="273"/>
      <c r="M48" s="273"/>
      <c r="N48" s="273"/>
      <c r="O48" s="273"/>
      <c r="P48" s="273"/>
      <c r="Q48" s="273"/>
      <c r="R48" s="273"/>
      <c r="Z48" s="75"/>
    </row>
    <row r="49" spans="2:26" ht="14.45">
      <c r="B49" s="273"/>
      <c r="C49" s="274"/>
      <c r="D49" s="274"/>
      <c r="E49" s="275"/>
      <c r="F49" s="273"/>
      <c r="G49" s="273"/>
      <c r="H49" s="273"/>
      <c r="I49" s="273"/>
      <c r="J49" s="273"/>
      <c r="K49" s="273"/>
      <c r="L49" s="273"/>
      <c r="M49" s="273"/>
      <c r="N49" s="273"/>
      <c r="O49" s="273"/>
      <c r="P49" s="273"/>
      <c r="Q49" s="273"/>
      <c r="R49" s="273"/>
      <c r="Z49" s="75"/>
    </row>
    <row r="50" spans="2:26" ht="14.45">
      <c r="B50" s="273"/>
      <c r="C50" s="274"/>
      <c r="D50" s="274"/>
      <c r="E50" s="275"/>
      <c r="F50" s="273"/>
      <c r="G50" s="273"/>
      <c r="H50" s="273"/>
      <c r="I50" s="273"/>
      <c r="J50" s="273"/>
      <c r="K50" s="273"/>
      <c r="L50" s="273"/>
      <c r="M50" s="273"/>
      <c r="N50" s="273"/>
      <c r="O50" s="273"/>
      <c r="P50" s="273"/>
      <c r="Q50" s="273"/>
      <c r="R50" s="273"/>
      <c r="Z50" s="75"/>
    </row>
    <row r="51" spans="2:26" ht="14.45">
      <c r="B51" s="273"/>
      <c r="C51" s="274"/>
      <c r="D51" s="274"/>
      <c r="E51" s="273"/>
      <c r="F51" s="273"/>
      <c r="G51" s="273"/>
      <c r="H51" s="273"/>
      <c r="I51" s="273"/>
      <c r="J51" s="273"/>
      <c r="K51" s="273"/>
      <c r="L51" s="273"/>
      <c r="M51" s="273"/>
      <c r="N51" s="273"/>
      <c r="O51" s="273"/>
      <c r="P51" s="273"/>
      <c r="Q51" s="273"/>
      <c r="R51" s="273"/>
      <c r="Z51" s="75"/>
    </row>
    <row r="52" spans="2:26" ht="14.45">
      <c r="B52" s="273"/>
      <c r="C52" s="274"/>
      <c r="D52" s="274"/>
      <c r="E52" s="273"/>
      <c r="F52" s="273"/>
      <c r="G52" s="273"/>
      <c r="H52" s="273"/>
      <c r="I52" s="273"/>
      <c r="J52" s="273"/>
      <c r="K52" s="273"/>
      <c r="L52" s="273"/>
      <c r="M52" s="273"/>
      <c r="N52" s="273"/>
      <c r="O52" s="273"/>
      <c r="P52" s="273"/>
      <c r="Q52" s="273"/>
      <c r="R52" s="273"/>
      <c r="Z52" s="75"/>
    </row>
    <row r="53" spans="2:26" ht="14.45">
      <c r="B53" s="273"/>
      <c r="C53" s="274"/>
      <c r="D53" s="274"/>
      <c r="E53" s="273"/>
      <c r="F53" s="273"/>
      <c r="G53" s="273"/>
      <c r="H53" s="273"/>
      <c r="I53" s="273"/>
      <c r="J53" s="273"/>
      <c r="K53" s="273"/>
      <c r="L53" s="273"/>
      <c r="M53" s="273"/>
      <c r="N53" s="273"/>
      <c r="O53" s="273"/>
      <c r="P53" s="273"/>
      <c r="Q53" s="273"/>
      <c r="R53" s="273"/>
      <c r="Z53" s="75"/>
    </row>
    <row r="54" spans="2:26" ht="14.45">
      <c r="B54" s="273"/>
      <c r="C54" s="274"/>
      <c r="D54" s="274"/>
      <c r="E54" s="273"/>
      <c r="F54" s="273"/>
      <c r="G54" s="273"/>
      <c r="H54" s="273"/>
      <c r="I54" s="273"/>
      <c r="J54" s="273"/>
      <c r="K54" s="273"/>
      <c r="L54" s="273"/>
      <c r="M54" s="273"/>
      <c r="N54" s="273"/>
      <c r="O54" s="273"/>
      <c r="P54" s="273"/>
      <c r="Q54" s="273"/>
      <c r="R54" s="273"/>
      <c r="Z54" s="75"/>
    </row>
    <row r="55" spans="2:26" ht="14.45">
      <c r="B55" s="273"/>
      <c r="C55" s="274"/>
      <c r="D55" s="274"/>
      <c r="E55" s="273"/>
      <c r="F55" s="273"/>
      <c r="G55" s="273"/>
      <c r="H55" s="273"/>
      <c r="I55" s="273"/>
      <c r="J55" s="273"/>
      <c r="K55" s="273"/>
      <c r="L55" s="273"/>
      <c r="M55" s="273"/>
      <c r="N55" s="273"/>
      <c r="O55" s="273"/>
      <c r="P55" s="273"/>
      <c r="Q55" s="273"/>
      <c r="R55" s="273"/>
      <c r="Z55" s="75"/>
    </row>
    <row r="56" spans="2:26" ht="14.45">
      <c r="B56" s="273"/>
      <c r="C56" s="274"/>
      <c r="D56" s="274"/>
      <c r="E56" s="273"/>
      <c r="F56" s="273"/>
      <c r="G56" s="273"/>
      <c r="H56" s="273"/>
      <c r="I56" s="273"/>
      <c r="J56" s="273"/>
      <c r="K56" s="273"/>
      <c r="L56" s="273"/>
      <c r="M56" s="273"/>
      <c r="N56" s="273"/>
      <c r="O56" s="273"/>
      <c r="P56" s="273"/>
      <c r="Q56" s="273"/>
      <c r="R56" s="273"/>
      <c r="Z56" s="75"/>
    </row>
    <row r="57" spans="2:26" ht="14.45">
      <c r="Z57" s="75"/>
    </row>
    <row r="58" spans="2:26" ht="14.45">
      <c r="Z58" s="75"/>
    </row>
    <row r="59" spans="2:26" ht="14.45">
      <c r="Z59" s="75"/>
    </row>
    <row r="60" spans="2:26" ht="14.45">
      <c r="Z60" s="75"/>
    </row>
    <row r="61" spans="2:26" ht="14.45">
      <c r="Z61" s="75"/>
    </row>
    <row r="62" spans="2:26" ht="14.45">
      <c r="Z62" s="75"/>
    </row>
    <row r="63" spans="2:26" ht="14.45">
      <c r="Z63" s="75"/>
    </row>
    <row r="64" spans="2:26" ht="14.45">
      <c r="Z64" s="75"/>
    </row>
    <row r="65" spans="26:26" ht="14.45">
      <c r="Z65" s="75"/>
    </row>
    <row r="66" spans="26:26" ht="14.45">
      <c r="Z66" s="75"/>
    </row>
    <row r="67" spans="26:26" ht="14.45">
      <c r="Z67" s="75"/>
    </row>
    <row r="68" spans="26:26" ht="14.45">
      <c r="Z68" s="75"/>
    </row>
    <row r="69" spans="26:26" ht="14.45">
      <c r="Z69" s="75"/>
    </row>
    <row r="70" spans="26:26" ht="14.45">
      <c r="Z70" s="75"/>
    </row>
    <row r="71" spans="26:26" ht="14.45">
      <c r="Z71" s="75"/>
    </row>
    <row r="72" spans="26:26">
      <c r="Z72" s="75"/>
    </row>
    <row r="73" spans="26:26">
      <c r="Z73" s="75"/>
    </row>
    <row r="74" spans="26:26">
      <c r="Z74" s="75"/>
    </row>
    <row r="75" spans="26:26">
      <c r="Z75" s="75"/>
    </row>
    <row r="76" spans="26:26">
      <c r="Z76" s="75"/>
    </row>
    <row r="77" spans="26:26">
      <c r="Z77" s="75"/>
    </row>
    <row r="78" spans="26:26">
      <c r="Z78" s="75"/>
    </row>
    <row r="80" spans="26:26">
      <c r="Z80" s="75"/>
    </row>
    <row r="82" spans="26:26">
      <c r="Z82" s="75"/>
    </row>
    <row r="84" spans="26:26">
      <c r="Z84" s="75"/>
    </row>
    <row r="86" spans="26:26">
      <c r="Z86" s="75"/>
    </row>
    <row r="88" spans="26:26">
      <c r="Z88" s="75"/>
    </row>
    <row r="90" spans="26:26">
      <c r="Z90" s="75"/>
    </row>
    <row r="92" spans="26:26">
      <c r="Z92" s="75"/>
    </row>
    <row r="93" spans="26:26">
      <c r="Z93" s="3">
        <v>76</v>
      </c>
    </row>
    <row r="94" spans="26:26">
      <c r="Z94" s="75">
        <v>77</v>
      </c>
    </row>
    <row r="95" spans="26:26">
      <c r="Z95" s="3">
        <v>78</v>
      </c>
    </row>
  </sheetData>
  <sheetProtection algorithmName="SHA-512" hashValue="24aZH6745QBADj58DehM3KUGRkHsuNKWmcPBKbkPc0YoGw36oiJuH7xKDDi6EUXjaHOByMVJkernkJU6VbNz3w==" saltValue="3sxjJfc1/m8B4O0ONMDRKQ==" spinCount="100000" sheet="1" objects="1" scenarios="1"/>
  <protectedRanges>
    <protectedRange sqref="D13:G17 D19:G23 D25:G29 D31:G35" name="Intervalo1"/>
  </protectedRanges>
  <mergeCells count="30">
    <mergeCell ref="C2:D2"/>
    <mergeCell ref="C12:I12"/>
    <mergeCell ref="C18:I18"/>
    <mergeCell ref="D17:E17"/>
    <mergeCell ref="D13:E13"/>
    <mergeCell ref="D14:E14"/>
    <mergeCell ref="D15:E15"/>
    <mergeCell ref="D16:E16"/>
    <mergeCell ref="C5:E5"/>
    <mergeCell ref="C7:I7"/>
    <mergeCell ref="F9:I9"/>
    <mergeCell ref="C6:G6"/>
    <mergeCell ref="D11:E11"/>
    <mergeCell ref="C24:I24"/>
    <mergeCell ref="C30:I30"/>
    <mergeCell ref="D23:E23"/>
    <mergeCell ref="D19:E19"/>
    <mergeCell ref="D20:E20"/>
    <mergeCell ref="D21:E21"/>
    <mergeCell ref="D22:E22"/>
    <mergeCell ref="D25:E25"/>
    <mergeCell ref="D26:E26"/>
    <mergeCell ref="D27:E27"/>
    <mergeCell ref="D28:E28"/>
    <mergeCell ref="D29:E29"/>
    <mergeCell ref="D31:E31"/>
    <mergeCell ref="D32:E32"/>
    <mergeCell ref="D33:E33"/>
    <mergeCell ref="D34:E34"/>
    <mergeCell ref="D35:E35"/>
  </mergeCells>
  <phoneticPr fontId="78" type="noConversion"/>
  <conditionalFormatting sqref="D20:G23 D14:G17 D31:G35 D19:F19 D13:F13">
    <cfRule type="containsBlanks" dxfId="29" priority="26">
      <formula>LEN(TRIM(D13))=0</formula>
    </cfRule>
  </conditionalFormatting>
  <conditionalFormatting sqref="D26:G29 D25:F25">
    <cfRule type="containsBlanks" dxfId="28" priority="25">
      <formula>LEN(TRIM(D25))=0</formula>
    </cfRule>
  </conditionalFormatting>
  <conditionalFormatting sqref="G25">
    <cfRule type="containsBlanks" dxfId="27" priority="8">
      <formula>LEN(TRIM(G25))=0</formula>
    </cfRule>
  </conditionalFormatting>
  <conditionalFormatting sqref="G19">
    <cfRule type="containsBlanks" dxfId="26" priority="7">
      <formula>LEN(TRIM(G19))=0</formula>
    </cfRule>
  </conditionalFormatting>
  <conditionalFormatting sqref="G13">
    <cfRule type="containsBlanks" dxfId="25" priority="6">
      <formula>LEN(TRIM(G13))=0</formula>
    </cfRule>
  </conditionalFormatting>
  <hyperlinks>
    <hyperlink ref="H2" location="Home!A1" display="Home"/>
    <hyperlink ref="F2" location="'0. Ajuda'!Área_de_Impressão" display="Ajuda"/>
  </hyperlinks>
  <pageMargins left="0.7" right="0.7" top="0.75" bottom="0.75" header="0.3" footer="0.3"/>
  <pageSetup paperSize="9" scale="68" fitToHeight="0"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S47"/>
  <sheetViews>
    <sheetView topLeftCell="A3" zoomScale="70" zoomScaleNormal="70" workbookViewId="0">
      <selection activeCell="G8" sqref="G8"/>
    </sheetView>
  </sheetViews>
  <sheetFormatPr defaultColWidth="9.140625" defaultRowHeight="15"/>
  <cols>
    <col min="1" max="1" width="5.42578125" style="1100" customWidth="1"/>
    <col min="2" max="2" width="8.5703125" style="1100" customWidth="1"/>
    <col min="3" max="3" width="41.28515625" style="1100" customWidth="1"/>
    <col min="4" max="4" width="25.7109375" style="1100" customWidth="1"/>
    <col min="5" max="5" width="26" style="1100" customWidth="1"/>
    <col min="6" max="6" width="27" style="1100" customWidth="1"/>
    <col min="7" max="7" width="36" style="1100" customWidth="1"/>
    <col min="8" max="9" width="26.42578125" style="1100" customWidth="1"/>
    <col min="10" max="11" width="9.140625" style="1100"/>
    <col min="12" max="12" width="17.28515625" style="1100" customWidth="1"/>
    <col min="13" max="13" width="11.42578125" style="1100" customWidth="1"/>
    <col min="14" max="15" width="9.140625" style="1100"/>
    <col min="16" max="16" width="5.7109375" style="1100" customWidth="1"/>
    <col min="17" max="16384" width="9.140625" style="1100"/>
  </cols>
  <sheetData>
    <row r="2" spans="2:12" ht="31.5" customHeight="1">
      <c r="B2" s="175"/>
      <c r="C2" s="1136" t="s">
        <v>250</v>
      </c>
      <c r="D2" s="3"/>
      <c r="E2" s="1137" t="s">
        <v>315</v>
      </c>
      <c r="F2" s="175"/>
    </row>
    <row r="4" spans="2:12">
      <c r="B4" s="132"/>
      <c r="C4" s="944"/>
      <c r="D4" s="132"/>
      <c r="E4" s="132"/>
      <c r="F4" s="132"/>
      <c r="G4" s="132"/>
      <c r="H4" s="132"/>
      <c r="I4" s="132"/>
      <c r="J4" s="132"/>
    </row>
    <row r="5" spans="2:12" ht="21">
      <c r="B5" s="1101" t="s">
        <v>430</v>
      </c>
      <c r="C5"/>
      <c r="D5" s="132"/>
      <c r="E5" s="132"/>
      <c r="F5" s="132"/>
      <c r="G5" s="132"/>
      <c r="H5" s="132"/>
      <c r="I5" s="132"/>
      <c r="J5" s="132"/>
    </row>
    <row r="6" spans="2:12" ht="21.75" thickBot="1">
      <c r="B6" s="132"/>
      <c r="C6" s="508"/>
      <c r="D6" s="132"/>
      <c r="E6" s="132"/>
      <c r="F6" s="132"/>
      <c r="G6" s="132"/>
      <c r="H6" s="132"/>
      <c r="I6" s="132"/>
      <c r="J6" s="132"/>
    </row>
    <row r="7" spans="2:12">
      <c r="B7" s="100"/>
      <c r="C7" s="102"/>
      <c r="D7" s="102"/>
      <c r="E7" s="102"/>
      <c r="F7" s="102"/>
      <c r="G7" s="102"/>
      <c r="H7" s="102"/>
      <c r="I7" s="102"/>
      <c r="J7" s="1103"/>
    </row>
    <row r="8" spans="2:12" ht="31.5" customHeight="1">
      <c r="B8" s="125"/>
      <c r="C8" s="1606" t="s">
        <v>513</v>
      </c>
      <c r="D8" s="1606"/>
      <c r="E8" s="1606"/>
      <c r="F8" s="1606"/>
      <c r="G8" s="1135" t="str">
        <f>IF(OR(D30="ERRO",E30="ERRO",F30="ERRO",G30="ERRO",H30="ERRO",I30="ERRO"),"Erro nas economias de energia",IF('R.2. Apoio Reembol.'!E9=0,"","OK"))</f>
        <v>OK</v>
      </c>
      <c r="H8" s="1142" t="str">
        <f>IF(G8="Erro nas economias de energia","Projeto não válido!","")</f>
        <v/>
      </c>
      <c r="J8" s="1104"/>
    </row>
    <row r="9" spans="2:12" ht="27.75" customHeight="1">
      <c r="B9" s="125"/>
      <c r="C9" s="1606" t="s">
        <v>428</v>
      </c>
      <c r="D9" s="1606"/>
      <c r="E9" s="1606"/>
      <c r="F9" s="1606"/>
      <c r="G9" s="1135" t="str">
        <f>IF('1. Identificação Ben. Oper.'!D51=0,"",'R.5. Indicadores'!E18/'1. Identificação Ben. Oper.'!D51)</f>
        <v/>
      </c>
      <c r="H9" s="1142" t="str">
        <f>IF(G9&lt;30%,"Projeto não elegível!","")</f>
        <v/>
      </c>
      <c r="J9" s="1104"/>
    </row>
    <row r="10" spans="2:12" ht="15.75" thickBot="1">
      <c r="B10" s="947"/>
      <c r="C10" s="128"/>
      <c r="D10" s="128"/>
      <c r="E10" s="128"/>
      <c r="F10" s="128"/>
      <c r="G10" s="128"/>
      <c r="H10" s="128"/>
      <c r="I10" s="128"/>
      <c r="J10" s="129"/>
    </row>
    <row r="11" spans="2:12">
      <c r="B11" s="1109"/>
      <c r="C11" s="102"/>
      <c r="D11" s="102"/>
      <c r="E11" s="102"/>
      <c r="F11" s="102"/>
      <c r="G11" s="102"/>
      <c r="H11" s="102"/>
      <c r="I11" s="102"/>
      <c r="J11" s="1103"/>
    </row>
    <row r="12" spans="2:12">
      <c r="B12" s="945"/>
      <c r="C12" s="132"/>
      <c r="D12" s="132"/>
      <c r="E12" s="132"/>
      <c r="F12" s="132"/>
      <c r="G12" s="132"/>
      <c r="H12" s="132"/>
      <c r="I12" s="132"/>
      <c r="J12" s="1104"/>
    </row>
    <row r="13" spans="2:12" ht="29.25" customHeight="1">
      <c r="B13" s="945"/>
      <c r="C13" s="132"/>
      <c r="D13" s="1607" t="s">
        <v>435</v>
      </c>
      <c r="E13" s="1608"/>
      <c r="F13" s="1608"/>
      <c r="G13" s="1608"/>
      <c r="H13" s="1609"/>
      <c r="I13" s="1600" t="s">
        <v>505</v>
      </c>
      <c r="J13" s="1104"/>
    </row>
    <row r="14" spans="2:12" ht="34.5" customHeight="1">
      <c r="B14" s="945"/>
      <c r="C14" s="1115" t="s">
        <v>8</v>
      </c>
      <c r="D14" s="1199" t="str">
        <f>'1. Identificação Ben. Oper.'!D48</f>
        <v>Energia Elétrica</v>
      </c>
      <c r="E14" s="1199" t="str">
        <f>'1. Identificação Ben. Oper.'!E48</f>
        <v>Gás Natural</v>
      </c>
      <c r="F14" s="1199" t="str">
        <f>'1. Identificação Ben. Oper.'!F48</f>
        <v/>
      </c>
      <c r="G14" s="1199" t="str">
        <f>'1. Identificação Ben. Oper.'!G48</f>
        <v/>
      </c>
      <c r="H14" s="1199" t="str">
        <f>'1. Identificação Ben. Oper.'!H48</f>
        <v/>
      </c>
      <c r="I14" s="1601"/>
      <c r="J14" s="1104"/>
    </row>
    <row r="15" spans="2:12" ht="83.25" hidden="1" customHeight="1">
      <c r="B15" s="945"/>
      <c r="C15" s="1108" t="s">
        <v>434</v>
      </c>
      <c r="D15" s="1181">
        <f>IF('4. Medidas a).iii) Sistemas'!K24="",0,'4. Medidas a).iii) Sistemas'!K24+D25)</f>
        <v>0</v>
      </c>
      <c r="E15" s="1181">
        <f>IF('4. Medidas a).iii) Sistemas'!L24="",0,'4. Medidas a).iii) Sistemas'!L24+E25)</f>
        <v>0</v>
      </c>
      <c r="F15" s="1181">
        <f>IF('4. Medidas a).iii) Sistemas'!M24="",0,'4. Medidas a).iii) Sistemas'!M24+F25)</f>
        <v>0</v>
      </c>
      <c r="G15" s="1181">
        <f>IF('4. Medidas a).iii) Sistemas'!N24="",0,'4. Medidas a).iii) Sistemas'!N24+G25)</f>
        <v>0</v>
      </c>
      <c r="H15" s="1181">
        <f>IF('4. Medidas a).iii) Sistemas'!O24="",0,'4. Medidas a).iii) Sistemas'!O24+H25)</f>
        <v>0</v>
      </c>
      <c r="I15" s="1181">
        <f>-(SUM(D15:H15))</f>
        <v>0</v>
      </c>
      <c r="J15" s="1104"/>
      <c r="K15" s="1198" t="s">
        <v>502</v>
      </c>
      <c r="L15" s="1123"/>
    </row>
    <row r="16" spans="2:12" ht="20.25" hidden="1" customHeight="1">
      <c r="B16" s="945"/>
      <c r="C16" s="1202"/>
      <c r="D16" s="1203"/>
      <c r="E16" s="1203"/>
      <c r="F16" s="1203"/>
      <c r="G16" s="1203"/>
      <c r="H16" s="1203"/>
      <c r="I16" s="1203"/>
      <c r="J16" s="1104"/>
    </row>
    <row r="17" spans="2:19" ht="20.25" customHeight="1">
      <c r="B17" s="945"/>
      <c r="C17" s="1108" t="s">
        <v>161</v>
      </c>
      <c r="D17" s="1181">
        <f>'2. Medidas a) i)'!J36</f>
        <v>0</v>
      </c>
      <c r="E17" s="1181">
        <f>'2. Medidas a) i)'!K36</f>
        <v>0</v>
      </c>
      <c r="F17" s="1181">
        <f>'2. Medidas a) i)'!L36</f>
        <v>0</v>
      </c>
      <c r="G17" s="1181">
        <f>'2. Medidas a) i)'!M36</f>
        <v>0</v>
      </c>
      <c r="H17" s="1181">
        <f>'2. Medidas a) i)'!N36</f>
        <v>0</v>
      </c>
      <c r="I17" s="1181">
        <f>'2. Medidas a) i)'!Q36</f>
        <v>0</v>
      </c>
      <c r="J17" s="1104"/>
    </row>
    <row r="18" spans="2:19" ht="20.25" customHeight="1">
      <c r="B18" s="945"/>
      <c r="C18" s="1108" t="s">
        <v>162</v>
      </c>
      <c r="D18" s="1181">
        <f>'3. Medidas a) ii)'!J35</f>
        <v>0</v>
      </c>
      <c r="E18" s="1181">
        <f>'3. Medidas a) ii)'!K35</f>
        <v>0</v>
      </c>
      <c r="F18" s="1181">
        <f>'3. Medidas a) ii)'!L35</f>
        <v>0</v>
      </c>
      <c r="G18" s="1181">
        <f>'3. Medidas a) ii)'!M35</f>
        <v>0</v>
      </c>
      <c r="H18" s="1181">
        <f>'3. Medidas a) ii)'!N35</f>
        <v>0</v>
      </c>
      <c r="I18" s="1181">
        <f>'3. Medidas a) ii)'!Q35</f>
        <v>0</v>
      </c>
      <c r="J18" s="1104"/>
    </row>
    <row r="19" spans="2:19" ht="20.25" customHeight="1">
      <c r="B19" s="945"/>
      <c r="C19" s="1108" t="s">
        <v>163</v>
      </c>
      <c r="D19" s="1181">
        <f>'4. Medidas a).iii) Sistemas'!K23</f>
        <v>0</v>
      </c>
      <c r="E19" s="1181">
        <f>'4. Medidas a).iii) Sistemas'!L23</f>
        <v>0</v>
      </c>
      <c r="F19" s="1181">
        <f>'4. Medidas a).iii) Sistemas'!M23</f>
        <v>0</v>
      </c>
      <c r="G19" s="1181">
        <f>'4. Medidas a).iii) Sistemas'!N23</f>
        <v>0</v>
      </c>
      <c r="H19" s="1181">
        <f>'4. Medidas a).iii) Sistemas'!O23</f>
        <v>0</v>
      </c>
      <c r="I19" s="1181">
        <f>'4. Medidas a).iii) Sistemas'!R21</f>
        <v>0</v>
      </c>
      <c r="J19" s="1104"/>
      <c r="L19" s="1123"/>
    </row>
    <row r="20" spans="2:19" ht="20.25" customHeight="1">
      <c r="B20" s="945"/>
      <c r="C20" s="1108" t="s">
        <v>425</v>
      </c>
      <c r="D20" s="1181">
        <f>'5. Medidas a).iii) Iluminação'!K18</f>
        <v>0</v>
      </c>
      <c r="E20" s="1181">
        <f>'5. Medidas a).iii) Iluminação'!L18</f>
        <v>0</v>
      </c>
      <c r="F20" s="1181">
        <f>'5. Medidas a).iii) Iluminação'!M18</f>
        <v>0</v>
      </c>
      <c r="G20" s="1181">
        <f>'5. Medidas a).iii) Iluminação'!N18</f>
        <v>0</v>
      </c>
      <c r="H20" s="1181">
        <f>'5. Medidas a).iii) Iluminação'!O18</f>
        <v>0</v>
      </c>
      <c r="I20" s="1181">
        <f>'5. Medidas a).iii) Iluminação'!R18</f>
        <v>0</v>
      </c>
      <c r="J20" s="1104"/>
    </row>
    <row r="21" spans="2:19" ht="20.25" customHeight="1">
      <c r="B21" s="945"/>
      <c r="C21" s="1108" t="s">
        <v>426</v>
      </c>
      <c r="D21" s="1181">
        <f>'6. Medidas a) iv)'!J22</f>
        <v>0</v>
      </c>
      <c r="E21" s="1181">
        <f>'6. Medidas a) iv)'!K22</f>
        <v>0</v>
      </c>
      <c r="F21" s="1181">
        <f>'6. Medidas a) iv)'!L22</f>
        <v>0</v>
      </c>
      <c r="G21" s="1181">
        <f>'6. Medidas a) iv)'!M22</f>
        <v>0</v>
      </c>
      <c r="H21" s="1181">
        <f>'6. Medidas a) iv)'!N22</f>
        <v>0</v>
      </c>
      <c r="I21" s="1181">
        <f>'6. Medidas a) iv)'!Q22</f>
        <v>0</v>
      </c>
      <c r="J21" s="1104"/>
    </row>
    <row r="22" spans="2:19" ht="20.25" customHeight="1">
      <c r="B22" s="945"/>
      <c r="C22" s="1108" t="s">
        <v>164</v>
      </c>
      <c r="D22" s="1181">
        <f>'7. Medidas b) i)'!K22</f>
        <v>0</v>
      </c>
      <c r="E22" s="1181">
        <f>'7. Medidas b) i)'!L22</f>
        <v>0</v>
      </c>
      <c r="F22" s="1181">
        <f>'7. Medidas b) i)'!M22</f>
        <v>0</v>
      </c>
      <c r="G22" s="1181">
        <f>'7. Medidas b) i)'!N22</f>
        <v>0</v>
      </c>
      <c r="H22" s="1181">
        <f>'7. Medidas b) i)'!O22</f>
        <v>0</v>
      </c>
      <c r="I22" s="1181">
        <f>'7. Medidas b) i)'!R22</f>
        <v>0</v>
      </c>
      <c r="J22" s="1110"/>
    </row>
    <row r="23" spans="2:19" ht="30.75" customHeight="1">
      <c r="B23" s="945"/>
      <c r="C23" s="1108" t="s">
        <v>165</v>
      </c>
      <c r="D23" s="1181">
        <f>'8. Medidas b) ii)'!J23</f>
        <v>0</v>
      </c>
      <c r="E23" s="1181">
        <f>'8. Medidas b) ii)'!K23</f>
        <v>0</v>
      </c>
      <c r="F23" s="1181">
        <f>'8. Medidas b) ii)'!L23</f>
        <v>0</v>
      </c>
      <c r="G23" s="1181">
        <f>'8. Medidas b) ii)'!M23</f>
        <v>0</v>
      </c>
      <c r="H23" s="1181">
        <f>'8. Medidas b) ii)'!N23</f>
        <v>0</v>
      </c>
      <c r="I23" s="1181">
        <f>'8. Medidas b) ii)'!Q23</f>
        <v>0</v>
      </c>
      <c r="J23" s="1110"/>
    </row>
    <row r="24" spans="2:19" ht="62.25" customHeight="1">
      <c r="B24" s="945"/>
      <c r="C24" s="1108" t="s">
        <v>429</v>
      </c>
      <c r="D24" s="1182">
        <f t="shared" ref="D24:I24" si="0">SUM(D17:D23)</f>
        <v>0</v>
      </c>
      <c r="E24" s="1182">
        <f t="shared" si="0"/>
        <v>0</v>
      </c>
      <c r="F24" s="1182">
        <f t="shared" si="0"/>
        <v>0</v>
      </c>
      <c r="G24" s="1182">
        <f t="shared" si="0"/>
        <v>0</v>
      </c>
      <c r="H24" s="1182">
        <f t="shared" si="0"/>
        <v>0</v>
      </c>
      <c r="I24" s="1182">
        <f t="shared" si="0"/>
        <v>0</v>
      </c>
      <c r="J24" s="1110"/>
      <c r="K24" s="1602" t="s">
        <v>515</v>
      </c>
      <c r="L24" s="1603"/>
      <c r="M24" s="1603"/>
      <c r="N24" s="1603"/>
      <c r="O24" s="1603"/>
      <c r="P24" s="1603"/>
      <c r="Q24" s="1603"/>
      <c r="R24" s="1603"/>
      <c r="S24" s="1603"/>
    </row>
    <row r="25" spans="2:19" ht="63.75" customHeight="1">
      <c r="B25" s="945"/>
      <c r="C25" s="1108" t="s">
        <v>450</v>
      </c>
      <c r="D25" s="1146"/>
      <c r="E25" s="1146"/>
      <c r="F25" s="1146"/>
      <c r="G25" s="1146"/>
      <c r="H25" s="1146"/>
      <c r="I25" s="1182">
        <f>+VLOOKUP($D$14,'AP.2. Fatores de conversão'!$A$5:$I$13,3,FALSE)*D25+VLOOKUP($E$14,'AP.2. Fatores de conversão'!$A$5:$I$13,3,FALSE)*E25+VLOOKUP($F$14,'AP.2. Fatores de conversão'!$A$5:$I$13,3,FALSE)*F25+VLOOKUP($G$14,'AP.2. Fatores de conversão'!$A$5:$I$13,3,FALSE)*G25+VLOOKUP($H$14,'AP.2. Fatores de conversão'!$A$5:$I$13,3,FALSE)*H25</f>
        <v>0</v>
      </c>
      <c r="J25" s="1110"/>
      <c r="K25" s="1602" t="s">
        <v>504</v>
      </c>
      <c r="L25" s="1603"/>
      <c r="M25" s="1603"/>
      <c r="N25" s="1603"/>
      <c r="O25" s="1603"/>
      <c r="P25" s="1603"/>
      <c r="Q25" s="1603"/>
      <c r="R25" s="1603"/>
      <c r="S25" s="1603"/>
    </row>
    <row r="26" spans="2:19" ht="75.75" customHeight="1">
      <c r="B26" s="945"/>
      <c r="C26" s="1108" t="s">
        <v>491</v>
      </c>
      <c r="D26" s="1192">
        <f>D24+D25</f>
        <v>0</v>
      </c>
      <c r="E26" s="1192">
        <f t="shared" ref="E26:H26" si="1">E24+E25</f>
        <v>0</v>
      </c>
      <c r="F26" s="1192">
        <f t="shared" si="1"/>
        <v>0</v>
      </c>
      <c r="G26" s="1192">
        <f t="shared" si="1"/>
        <v>0</v>
      </c>
      <c r="H26" s="1192">
        <f t="shared" si="1"/>
        <v>0</v>
      </c>
      <c r="I26" s="1192">
        <f>+VLOOKUP($D$14,'AP.2. Fatores de conversão'!$A$5:$I$13,3,FALSE)*D26+VLOOKUP($E$14,'AP.2. Fatores de conversão'!$A$5:$I$13,3,FALSE)*E26+VLOOKUP($F$14,'AP.2. Fatores de conversão'!$A$5:$I$13,3,FALSE)*F26+VLOOKUP($G$14,'AP.2. Fatores de conversão'!$A$5:$I$13,3,FALSE)*G26+VLOOKUP($H$14,'AP.2. Fatores de conversão'!$A$5:$I$13,3,FALSE)*H26</f>
        <v>0</v>
      </c>
      <c r="J26" s="1110"/>
      <c r="L26" s="1191"/>
      <c r="R26" s="1180"/>
    </row>
    <row r="27" spans="2:19" ht="9.75" customHeight="1">
      <c r="B27" s="945"/>
      <c r="C27" s="1177"/>
      <c r="D27" s="1178"/>
      <c r="E27" s="1178"/>
      <c r="F27" s="1178"/>
      <c r="G27" s="1178"/>
      <c r="H27" s="1178"/>
      <c r="I27" s="1178"/>
      <c r="J27" s="1110"/>
    </row>
    <row r="28" spans="2:19" ht="38.25" customHeight="1">
      <c r="B28" s="945"/>
      <c r="C28" s="1108" t="s">
        <v>488</v>
      </c>
      <c r="D28" s="1182">
        <f>'1. Identificação Ben. Oper.'!D49</f>
        <v>0</v>
      </c>
      <c r="E28" s="1182">
        <f>'1. Identificação Ben. Oper.'!E49</f>
        <v>0</v>
      </c>
      <c r="F28" s="1182">
        <f>'1. Identificação Ben. Oper.'!F49</f>
        <v>0</v>
      </c>
      <c r="G28" s="1182">
        <f>'1. Identificação Ben. Oper.'!G49</f>
        <v>0</v>
      </c>
      <c r="H28" s="1182">
        <f>'1. Identificação Ben. Oper.'!H49</f>
        <v>0</v>
      </c>
      <c r="I28" s="1182">
        <f>'1. Identificação Ben. Oper.'!D51</f>
        <v>0</v>
      </c>
      <c r="J28" s="1110"/>
      <c r="L28" s="1191"/>
      <c r="M28" s="1191"/>
    </row>
    <row r="29" spans="2:19" ht="38.25" customHeight="1">
      <c r="B29" s="945"/>
      <c r="C29" s="1108" t="s">
        <v>500</v>
      </c>
      <c r="D29" s="1182">
        <f>D28-D26</f>
        <v>0</v>
      </c>
      <c r="E29" s="1182">
        <f t="shared" ref="E29:H29" si="2">E28-E26</f>
        <v>0</v>
      </c>
      <c r="F29" s="1182">
        <f t="shared" si="2"/>
        <v>0</v>
      </c>
      <c r="G29" s="1182">
        <f t="shared" si="2"/>
        <v>0</v>
      </c>
      <c r="H29" s="1182">
        <f t="shared" si="2"/>
        <v>0</v>
      </c>
      <c r="I29" s="1182">
        <f>+VLOOKUP($D$14,'AP.2. Fatores de conversão'!$A$5:$I$13,3,FALSE)*D29+VLOOKUP($E$14,'AP.2. Fatores de conversão'!$A$5:$I$13,3,FALSE)*E29+VLOOKUP($F$14,'AP.2. Fatores de conversão'!$A$5:$I$13,3,FALSE)*F29+VLOOKUP($G$14,'AP.2. Fatores de conversão'!$A$5:$I$13,3,FALSE)*G29+VLOOKUP($H$14,'AP.2. Fatores de conversão'!$A$5:$I$13,3,FALSE)*H29-I15</f>
        <v>0</v>
      </c>
      <c r="J29" s="1110"/>
      <c r="L29" s="1191"/>
    </row>
    <row r="30" spans="2:19" ht="14.45">
      <c r="B30" s="945"/>
      <c r="C30" s="132"/>
      <c r="D30" s="1107" t="str">
        <f>IF(D26&gt;D28,"ERRO","")</f>
        <v/>
      </c>
      <c r="E30" s="1107" t="str">
        <f t="shared" ref="E30:I30" si="3">IF(E26&gt;E28,"ERRO","")</f>
        <v/>
      </c>
      <c r="F30" s="1107" t="str">
        <f t="shared" si="3"/>
        <v/>
      </c>
      <c r="G30" s="1107" t="str">
        <f t="shared" si="3"/>
        <v/>
      </c>
      <c r="H30" s="1107" t="str">
        <f t="shared" si="3"/>
        <v/>
      </c>
      <c r="I30" s="1107" t="str">
        <f t="shared" si="3"/>
        <v/>
      </c>
      <c r="J30" s="1110"/>
    </row>
    <row r="31" spans="2:19" ht="6" customHeight="1">
      <c r="B31" s="945"/>
      <c r="C31" s="132"/>
      <c r="D31" s="1107"/>
      <c r="E31" s="1107"/>
      <c r="F31" s="1107"/>
      <c r="G31" s="1107"/>
      <c r="H31" s="1107"/>
      <c r="I31" s="1107"/>
      <c r="J31" s="1110"/>
    </row>
    <row r="32" spans="2:19">
      <c r="B32" s="945"/>
      <c r="C32" s="132"/>
      <c r="D32" s="1452" t="str">
        <f>IF(D30="ERRO",CONCATENATE("Economias de energia superiores ao consumo inicial do edifício no produto energético ",D14),"")</f>
        <v/>
      </c>
      <c r="E32" s="1452" t="str">
        <f>IF(E30="ERRO",CONCATENATE("Economias de energia superiores ao consumo inicial do edifício no produto energético ",E14),"")</f>
        <v/>
      </c>
      <c r="F32" s="1452" t="str">
        <f>IF(F30="ERRO",CONCATENATE("Economias de energia superiores ao consumo inicial do edifício no produto energético ",F14),"")</f>
        <v/>
      </c>
      <c r="G32" s="1452" t="str">
        <f>IF(G30="ERRO",CONCATENATE("Economias de energia superiores ao consumo inicial do edifício no produto energético ",G14),"")</f>
        <v/>
      </c>
      <c r="H32" s="1452" t="str">
        <f>IF(H30="ERRO",CONCATENATE("Economias de energia superiores ao consumo inicial do edifício no produto energético ",H14),"")</f>
        <v/>
      </c>
      <c r="I32" s="1452" t="str">
        <f>IF(I30="ERRO","Economias de energia primária superiores ao consumo inicial do edifício","")</f>
        <v/>
      </c>
      <c r="J32" s="1110"/>
    </row>
    <row r="33" spans="2:10">
      <c r="B33" s="1111"/>
      <c r="C33" s="1105"/>
      <c r="D33" s="1452"/>
      <c r="E33" s="1452"/>
      <c r="F33" s="1452"/>
      <c r="G33" s="1452"/>
      <c r="H33" s="1452"/>
      <c r="I33" s="1452"/>
      <c r="J33" s="1110"/>
    </row>
    <row r="34" spans="2:10">
      <c r="B34" s="945"/>
      <c r="C34" s="132"/>
      <c r="D34" s="1452"/>
      <c r="E34" s="1452"/>
      <c r="F34" s="1452"/>
      <c r="G34" s="1452"/>
      <c r="H34" s="1452"/>
      <c r="I34" s="1452"/>
      <c r="J34" s="1110"/>
    </row>
    <row r="35" spans="2:10">
      <c r="B35" s="945"/>
      <c r="C35" s="132"/>
      <c r="D35" s="1452"/>
      <c r="E35" s="1452"/>
      <c r="F35" s="1452"/>
      <c r="G35" s="1452"/>
      <c r="H35" s="1452"/>
      <c r="I35" s="1452"/>
      <c r="J35" s="1110"/>
    </row>
    <row r="36" spans="2:10">
      <c r="B36" s="945"/>
      <c r="C36" s="132"/>
      <c r="D36" s="1452"/>
      <c r="E36" s="1452"/>
      <c r="F36" s="1452"/>
      <c r="G36" s="1452"/>
      <c r="H36" s="1452"/>
      <c r="I36" s="1452"/>
      <c r="J36" s="1110"/>
    </row>
    <row r="37" spans="2:10">
      <c r="B37" s="945"/>
      <c r="C37" s="132"/>
      <c r="D37" s="1452"/>
      <c r="E37" s="1452"/>
      <c r="F37" s="1452"/>
      <c r="G37" s="1452"/>
      <c r="H37" s="1452"/>
      <c r="I37" s="1452"/>
      <c r="J37" s="1110"/>
    </row>
    <row r="38" spans="2:10">
      <c r="B38" s="945"/>
      <c r="C38" s="132"/>
      <c r="D38" s="1172"/>
      <c r="E38" s="1172"/>
      <c r="F38" s="1172"/>
      <c r="G38" s="1172"/>
      <c r="H38" s="1172"/>
      <c r="I38" s="1172"/>
      <c r="J38" s="1110"/>
    </row>
    <row r="39" spans="2:10" ht="15" customHeight="1">
      <c r="B39" s="945"/>
      <c r="C39" s="1604" t="s">
        <v>370</v>
      </c>
      <c r="D39" s="1604"/>
      <c r="E39" s="1604"/>
      <c r="F39" s="1604"/>
      <c r="G39" s="1604"/>
      <c r="H39" s="1604"/>
      <c r="I39" s="1604"/>
      <c r="J39" s="1110"/>
    </row>
    <row r="40" spans="2:10" ht="15.75" customHeight="1">
      <c r="B40" s="945"/>
      <c r="C40" s="1604"/>
      <c r="D40" s="1604"/>
      <c r="E40" s="1604"/>
      <c r="F40" s="1604"/>
      <c r="G40" s="1604"/>
      <c r="H40" s="1604"/>
      <c r="I40" s="1604"/>
      <c r="J40" s="1110"/>
    </row>
    <row r="41" spans="2:10" ht="15" customHeight="1">
      <c r="B41" s="945"/>
      <c r="C41" s="1605" t="s">
        <v>487</v>
      </c>
      <c r="D41" s="1605"/>
      <c r="E41" s="1605"/>
      <c r="F41" s="1605"/>
      <c r="G41" s="1605"/>
      <c r="H41" s="1605"/>
      <c r="I41" s="1605"/>
      <c r="J41" s="1110"/>
    </row>
    <row r="42" spans="2:10" ht="15.75" customHeight="1">
      <c r="B42" s="1112"/>
      <c r="C42" s="1605"/>
      <c r="D42" s="1605"/>
      <c r="E42" s="1605"/>
      <c r="F42" s="1605"/>
      <c r="G42" s="1605"/>
      <c r="H42" s="1605"/>
      <c r="I42" s="1605"/>
      <c r="J42" s="1110"/>
    </row>
    <row r="43" spans="2:10" ht="27.75" customHeight="1">
      <c r="B43" s="945"/>
      <c r="C43" s="1605"/>
      <c r="D43" s="1605"/>
      <c r="E43" s="1605"/>
      <c r="F43" s="1605"/>
      <c r="G43" s="1605"/>
      <c r="H43" s="1605"/>
      <c r="I43" s="1605"/>
      <c r="J43" s="1110"/>
    </row>
    <row r="44" spans="2:10" ht="15.75" thickBot="1">
      <c r="B44" s="947"/>
      <c r="C44" s="128"/>
      <c r="D44" s="128"/>
      <c r="E44" s="1113"/>
      <c r="F44" s="1113"/>
      <c r="G44" s="1113"/>
      <c r="H44" s="1113"/>
      <c r="I44" s="1113"/>
      <c r="J44" s="1114"/>
    </row>
    <row r="45" spans="2:10">
      <c r="B45" s="114"/>
      <c r="C45" s="132"/>
      <c r="D45" s="132"/>
      <c r="E45" s="1105"/>
      <c r="F45" s="1105"/>
      <c r="G45" s="1105"/>
      <c r="H45" s="1105"/>
      <c r="I45" s="1105"/>
      <c r="J45" s="1105"/>
    </row>
    <row r="46" spans="2:10">
      <c r="B46" s="1105"/>
      <c r="C46" s="1105"/>
      <c r="D46" s="1105"/>
      <c r="E46" s="1105"/>
      <c r="F46" s="1105"/>
      <c r="G46" s="1105"/>
      <c r="H46" s="1105"/>
      <c r="I46" s="1105"/>
      <c r="J46" s="1105"/>
    </row>
    <row r="47" spans="2:10">
      <c r="B47" s="114"/>
      <c r="C47" s="132"/>
      <c r="D47" s="132"/>
      <c r="E47" s="1105"/>
      <c r="F47" s="1105"/>
      <c r="G47" s="1105"/>
      <c r="H47" s="1105"/>
      <c r="I47" s="1105"/>
      <c r="J47" s="1105"/>
    </row>
  </sheetData>
  <protectedRanges>
    <protectedRange sqref="K24" name="Intervalo1"/>
  </protectedRanges>
  <mergeCells count="14">
    <mergeCell ref="C8:F8"/>
    <mergeCell ref="D32:D37"/>
    <mergeCell ref="E32:E37"/>
    <mergeCell ref="F32:F37"/>
    <mergeCell ref="G32:G37"/>
    <mergeCell ref="C9:F9"/>
    <mergeCell ref="D13:H13"/>
    <mergeCell ref="I13:I14"/>
    <mergeCell ref="K25:S25"/>
    <mergeCell ref="K24:S24"/>
    <mergeCell ref="C39:I40"/>
    <mergeCell ref="C41:I43"/>
    <mergeCell ref="H32:H37"/>
    <mergeCell ref="I32:I37"/>
  </mergeCells>
  <conditionalFormatting sqref="D30:I31">
    <cfRule type="containsText" dxfId="24" priority="7" operator="containsText" text="ERRO">
      <formula>NOT(ISERROR(SEARCH("ERRO",D30)))</formula>
    </cfRule>
  </conditionalFormatting>
  <conditionalFormatting sqref="D32:I38">
    <cfRule type="notContainsBlanks" dxfId="23" priority="6">
      <formula>LEN(TRIM(D32))&gt;0</formula>
    </cfRule>
  </conditionalFormatting>
  <conditionalFormatting sqref="G8:G9">
    <cfRule type="containsText" dxfId="22" priority="4" operator="containsText" text="Erro nas economias de energia">
      <formula>NOT(ISERROR(SEARCH("Erro nas economias de energia",G8)))</formula>
    </cfRule>
  </conditionalFormatting>
  <conditionalFormatting sqref="D25">
    <cfRule type="containsBlanks" dxfId="21" priority="3">
      <formula>LEN(TRIM(D25))=0</formula>
    </cfRule>
  </conditionalFormatting>
  <conditionalFormatting sqref="E25:H25">
    <cfRule type="containsBlanks" dxfId="20" priority="2">
      <formula>LEN(TRIM(E25))=0</formula>
    </cfRule>
  </conditionalFormatting>
  <conditionalFormatting sqref="G9">
    <cfRule type="cellIs" dxfId="19" priority="1" operator="lessThan">
      <formula>0.3</formula>
    </cfRule>
  </conditionalFormatting>
  <hyperlinks>
    <hyperlink ref="E2" location="Home!A1" display="Home"/>
    <hyperlink ref="C2" location="'0. Ajuda'!Área_de_Impressão" display="Ajuda"/>
  </hyperlink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pageSetUpPr fitToPage="1"/>
  </sheetPr>
  <dimension ref="B2:AD87"/>
  <sheetViews>
    <sheetView showGridLines="0" topLeftCell="A13" zoomScale="70" zoomScaleNormal="70" workbookViewId="0">
      <selection activeCell="D19" sqref="D19"/>
    </sheetView>
  </sheetViews>
  <sheetFormatPr defaultColWidth="9.140625" defaultRowHeight="15"/>
  <cols>
    <col min="1" max="1" width="9.140625" style="175"/>
    <col min="2" max="2" width="6.7109375" style="175" customWidth="1"/>
    <col min="3" max="3" width="45.85546875" style="175" customWidth="1"/>
    <col min="4" max="4" width="18.7109375" style="175" customWidth="1"/>
    <col min="5" max="5" width="23" style="175" customWidth="1"/>
    <col min="6" max="6" width="18.7109375" style="175" customWidth="1"/>
    <col min="7" max="7" width="18.5703125" style="175" customWidth="1"/>
    <col min="8" max="9" width="13.7109375" style="175" customWidth="1"/>
    <col min="10" max="10" width="37.140625" style="175" customWidth="1"/>
    <col min="11" max="11" width="16.7109375" style="175" customWidth="1"/>
    <col min="12" max="12" width="16.42578125" style="175" customWidth="1"/>
    <col min="13" max="13" width="19.140625" style="175" customWidth="1"/>
    <col min="14" max="14" width="16.5703125" style="175" customWidth="1"/>
    <col min="15" max="15" width="17.85546875" style="175" customWidth="1"/>
    <col min="16" max="28" width="13.7109375" style="175" customWidth="1"/>
    <col min="29" max="29" width="16.85546875" style="175" customWidth="1"/>
    <col min="30" max="30" width="14" style="175" customWidth="1"/>
    <col min="31" max="16384" width="9.140625" style="175"/>
  </cols>
  <sheetData>
    <row r="2" spans="2:10" ht="27.75" customHeight="1">
      <c r="C2" s="1136" t="s">
        <v>250</v>
      </c>
      <c r="D2" s="3"/>
      <c r="E2" s="1137" t="s">
        <v>315</v>
      </c>
    </row>
    <row r="3" spans="2:10" ht="27.75" customHeight="1">
      <c r="C3" s="460"/>
    </row>
    <row r="4" spans="2:10" ht="27.75" customHeight="1">
      <c r="B4" s="508" t="s">
        <v>332</v>
      </c>
      <c r="D4" s="508"/>
      <c r="E4" s="109"/>
      <c r="F4" s="109"/>
      <c r="J4" s="1127"/>
    </row>
    <row r="5" spans="2:10" ht="27.75" customHeight="1" thickBot="1">
      <c r="B5" s="109"/>
      <c r="C5" s="482"/>
      <c r="D5" s="482"/>
      <c r="E5" s="109"/>
      <c r="F5" s="109"/>
      <c r="J5" s="1128"/>
    </row>
    <row r="6" spans="2:10" ht="27.75" customHeight="1">
      <c r="B6" s="237"/>
      <c r="C6" s="506"/>
      <c r="D6" s="506"/>
      <c r="E6" s="101"/>
      <c r="F6" s="101"/>
      <c r="G6" s="101"/>
      <c r="H6" s="238"/>
      <c r="J6" s="1127"/>
    </row>
    <row r="7" spans="2:10" ht="53.25" customHeight="1">
      <c r="B7" s="239"/>
      <c r="C7" s="1610" t="s">
        <v>209</v>
      </c>
      <c r="D7" s="1610"/>
      <c r="E7" s="1610"/>
      <c r="F7" s="1610"/>
      <c r="G7" s="1610"/>
      <c r="H7" s="240"/>
      <c r="J7" s="1129"/>
    </row>
    <row r="8" spans="2:10" ht="12.75" customHeight="1" thickBot="1">
      <c r="B8" s="239"/>
      <c r="C8" s="138"/>
      <c r="F8" s="109"/>
      <c r="G8" s="109"/>
      <c r="H8" s="240"/>
      <c r="J8" s="1129"/>
    </row>
    <row r="9" spans="2:10" ht="36.75" customHeight="1" thickBot="1">
      <c r="B9" s="239"/>
      <c r="C9" s="1620" t="s">
        <v>272</v>
      </c>
      <c r="D9" s="1621"/>
      <c r="E9" s="943" t="str">
        <f>IF(F9=0,"",IF(F9&gt;=30%,"Sim","Não"))</f>
        <v>Sim</v>
      </c>
      <c r="F9" s="605" t="str">
        <f>IF('1. Identificação Ben. Oper.'!D51=0,"",'R.5. Indicadores'!E18/'1. Identificação Ben. Oper.'!D51)</f>
        <v/>
      </c>
      <c r="G9" s="109"/>
      <c r="H9" s="240"/>
      <c r="J9" s="1129"/>
    </row>
    <row r="10" spans="2:10" ht="18" customHeight="1" thickBot="1">
      <c r="B10" s="250"/>
      <c r="C10" s="507"/>
      <c r="D10" s="507"/>
      <c r="E10" s="130"/>
      <c r="F10" s="130"/>
      <c r="G10" s="130"/>
      <c r="H10" s="131"/>
    </row>
    <row r="11" spans="2:10" ht="13.5" customHeight="1">
      <c r="B11" s="237"/>
      <c r="C11" s="101"/>
      <c r="D11" s="101"/>
      <c r="E11" s="101"/>
      <c r="F11" s="101"/>
      <c r="G11" s="101"/>
      <c r="H11" s="238"/>
    </row>
    <row r="12" spans="2:10" ht="19.5" customHeight="1">
      <c r="B12" s="239"/>
      <c r="C12" s="109"/>
      <c r="D12" s="509" t="s">
        <v>259</v>
      </c>
      <c r="E12" s="109"/>
      <c r="F12" s="109"/>
      <c r="G12" s="109"/>
      <c r="H12" s="240"/>
    </row>
    <row r="13" spans="2:10" ht="13.5" customHeight="1">
      <c r="B13" s="239"/>
      <c r="C13" s="109"/>
      <c r="D13" s="109"/>
      <c r="E13" s="109"/>
      <c r="F13" s="109"/>
      <c r="G13" s="109"/>
      <c r="H13" s="240"/>
    </row>
    <row r="14" spans="2:10" ht="41.25" customHeight="1">
      <c r="B14" s="239"/>
      <c r="C14" s="1612" t="s">
        <v>260</v>
      </c>
      <c r="D14" s="1612"/>
      <c r="E14" s="1612"/>
      <c r="F14" s="1612"/>
      <c r="G14" s="1612"/>
      <c r="H14" s="240"/>
    </row>
    <row r="15" spans="2:10" ht="15.75" customHeight="1">
      <c r="B15" s="239"/>
      <c r="C15" s="109"/>
      <c r="D15" s="109"/>
      <c r="E15" s="109"/>
      <c r="F15" s="109"/>
      <c r="G15" s="109"/>
      <c r="H15" s="240"/>
    </row>
    <row r="16" spans="2:10" ht="31.5" hidden="1" customHeight="1" thickBot="1">
      <c r="B16" s="239"/>
      <c r="C16" s="267" t="s">
        <v>166</v>
      </c>
      <c r="D16" s="451">
        <f>D28</f>
        <v>0</v>
      </c>
      <c r="E16" s="109"/>
      <c r="F16" s="109"/>
      <c r="G16" s="109"/>
      <c r="H16" s="240"/>
    </row>
    <row r="17" spans="2:11" ht="8.25" hidden="1" customHeight="1">
      <c r="B17" s="239"/>
      <c r="C17" s="109"/>
      <c r="D17" s="109"/>
      <c r="E17" s="109"/>
      <c r="F17" s="109"/>
      <c r="G17" s="109"/>
      <c r="H17" s="240"/>
    </row>
    <row r="18" spans="2:11" ht="30.75" thickBot="1">
      <c r="B18" s="239"/>
      <c r="C18" s="109"/>
      <c r="D18" s="62" t="s">
        <v>255</v>
      </c>
      <c r="E18" s="61" t="s">
        <v>256</v>
      </c>
      <c r="F18" s="60" t="s">
        <v>257</v>
      </c>
      <c r="G18" s="61" t="s">
        <v>258</v>
      </c>
      <c r="H18" s="240"/>
    </row>
    <row r="19" spans="2:11" ht="20.25" customHeight="1">
      <c r="B19" s="239"/>
      <c r="C19" s="227" t="s">
        <v>161</v>
      </c>
      <c r="D19" s="1124">
        <f>'2. Medidas a) i)'!E37</f>
        <v>0</v>
      </c>
      <c r="E19" s="1125">
        <f>'2. Medidas a) i)'!E38</f>
        <v>0</v>
      </c>
      <c r="F19" s="1125">
        <f>'2. Medidas a) i)'!E39</f>
        <v>0</v>
      </c>
      <c r="G19" s="1125">
        <f>'2. Medidas a) i)'!E40</f>
        <v>0</v>
      </c>
      <c r="H19" s="240"/>
    </row>
    <row r="20" spans="2:11" ht="20.25" customHeight="1">
      <c r="B20" s="239"/>
      <c r="C20" s="228" t="s">
        <v>162</v>
      </c>
      <c r="D20" s="415">
        <f>'3. Medidas a) ii)'!E36</f>
        <v>0</v>
      </c>
      <c r="E20" s="415">
        <f>'3. Medidas a) ii)'!E37</f>
        <v>0</v>
      </c>
      <c r="F20" s="415">
        <f>'3. Medidas a) ii)'!E38</f>
        <v>0</v>
      </c>
      <c r="G20" s="415">
        <f>'3. Medidas a) ii)'!E39</f>
        <v>0</v>
      </c>
      <c r="H20" s="240"/>
    </row>
    <row r="21" spans="2:11" ht="20.25" customHeight="1">
      <c r="B21" s="239"/>
      <c r="C21" s="228" t="s">
        <v>163</v>
      </c>
      <c r="D21" s="415">
        <f>'4. Medidas a).iii) Sistemas'!E24</f>
        <v>0</v>
      </c>
      <c r="E21" s="415">
        <f>'4. Medidas a).iii) Sistemas'!E25</f>
        <v>0</v>
      </c>
      <c r="F21" s="1613" t="s">
        <v>96</v>
      </c>
      <c r="G21" s="415">
        <f>'4. Medidas a).iii) Sistemas'!E26</f>
        <v>0</v>
      </c>
      <c r="H21" s="240"/>
    </row>
    <row r="22" spans="2:11" ht="20.25" customHeight="1">
      <c r="B22" s="239"/>
      <c r="C22" s="228" t="s">
        <v>425</v>
      </c>
      <c r="D22" s="415">
        <f>'5. Medidas a).iii) Iluminação'!E19</f>
        <v>0</v>
      </c>
      <c r="E22" s="415">
        <f>'5. Medidas a).iii) Iluminação'!E20</f>
        <v>0</v>
      </c>
      <c r="F22" s="1614"/>
      <c r="G22" s="415">
        <f>'5. Medidas a).iii) Iluminação'!E21</f>
        <v>0</v>
      </c>
      <c r="H22" s="240"/>
    </row>
    <row r="23" spans="2:11" ht="20.25" customHeight="1">
      <c r="B23" s="239"/>
      <c r="C23" s="228" t="s">
        <v>426</v>
      </c>
      <c r="D23" s="1126">
        <f>'6. Medidas a) iv)'!E24</f>
        <v>0</v>
      </c>
      <c r="E23" s="1126">
        <f>'6. Medidas a) iv)'!E25</f>
        <v>0</v>
      </c>
      <c r="F23" s="1614"/>
      <c r="G23" s="1126">
        <f>'6. Medidas a) iv)'!E26</f>
        <v>0</v>
      </c>
      <c r="H23" s="240"/>
    </row>
    <row r="24" spans="2:11" s="135" customFormat="1" ht="20.25" customHeight="1">
      <c r="B24" s="139"/>
      <c r="C24" s="1098" t="s">
        <v>164</v>
      </c>
      <c r="D24" s="415">
        <f>'7. Medidas b) i)'!E23</f>
        <v>0</v>
      </c>
      <c r="E24" s="415">
        <f>'7. Medidas b) i)'!E24</f>
        <v>0</v>
      </c>
      <c r="F24" s="1614"/>
      <c r="G24" s="415">
        <f>'7. Medidas b) i)'!E25</f>
        <v>0</v>
      </c>
      <c r="H24" s="240"/>
      <c r="I24" s="1631" t="str">
        <f>IF(AND(E19=0,E20=0,E21=0,E22=0,E23=0),"Atenção: As candidaturas devem apresentar obrigatoriamente investimentos na(s) tipologia(s) de operação a). Um projeto que apresente apenas o preenchimento das folhas 7. a 10. não é elegivel!","")</f>
        <v>Atenção: As candidaturas devem apresentar obrigatoriamente investimentos na(s) tipologia(s) de operação a). Um projeto que apresente apenas o preenchimento das folhas 7. a 10. não é elegivel!</v>
      </c>
      <c r="J24" s="1632"/>
      <c r="K24" s="1632"/>
    </row>
    <row r="25" spans="2:11" s="135" customFormat="1" ht="20.25" customHeight="1">
      <c r="B25" s="139"/>
      <c r="C25" s="1099" t="s">
        <v>165</v>
      </c>
      <c r="D25" s="415">
        <f>'8. Medidas b) ii)'!E24</f>
        <v>0</v>
      </c>
      <c r="E25" s="415">
        <f>'8. Medidas b) ii)'!E26</f>
        <v>0</v>
      </c>
      <c r="F25" s="1615"/>
      <c r="G25" s="415">
        <f>'8. Medidas b) ii)'!E28</f>
        <v>0</v>
      </c>
      <c r="H25" s="240"/>
      <c r="I25" s="1631"/>
      <c r="J25" s="1632"/>
      <c r="K25" s="1632"/>
    </row>
    <row r="26" spans="2:11" s="135" customFormat="1" ht="20.25" customHeight="1" thickBot="1">
      <c r="B26" s="139"/>
      <c r="C26" s="230" t="s">
        <v>427</v>
      </c>
      <c r="D26" s="416">
        <f>'9. Medidas d)'!F29</f>
        <v>0</v>
      </c>
      <c r="E26" s="416">
        <f>'9. Medidas d)'!F30</f>
        <v>0</v>
      </c>
      <c r="F26" s="416">
        <f>'9. Medidas d)'!F31</f>
        <v>0</v>
      </c>
      <c r="G26" s="416">
        <f>'9. Medidas d)'!F32</f>
        <v>0</v>
      </c>
      <c r="H26" s="240"/>
      <c r="I26" s="1631"/>
      <c r="J26" s="1632"/>
      <c r="K26" s="1632"/>
    </row>
    <row r="27" spans="2:11" s="135" customFormat="1" ht="66.75" customHeight="1" thickBot="1">
      <c r="B27" s="139"/>
      <c r="C27" s="418" t="s">
        <v>494</v>
      </c>
      <c r="D27" s="416">
        <f>'10. Outras Despesas art. 7º'!F38</f>
        <v>0</v>
      </c>
      <c r="E27" s="416">
        <f>'10. Outras Despesas art. 7º'!F39</f>
        <v>0</v>
      </c>
      <c r="F27" s="910" t="s">
        <v>96</v>
      </c>
      <c r="G27" s="416">
        <f>'10. Outras Despesas art. 7º'!F40</f>
        <v>0</v>
      </c>
      <c r="H27" s="240"/>
    </row>
    <row r="28" spans="2:11" s="135" customFormat="1" ht="35.25" customHeight="1" thickBot="1">
      <c r="B28" s="139"/>
      <c r="C28" s="231" t="s">
        <v>29</v>
      </c>
      <c r="D28" s="417">
        <f>SUM(D19:D27)</f>
        <v>0</v>
      </c>
      <c r="E28" s="417">
        <f t="shared" ref="E28:G28" si="0">SUM(E19:E27)</f>
        <v>0</v>
      </c>
      <c r="F28" s="417">
        <f t="shared" si="0"/>
        <v>0</v>
      </c>
      <c r="G28" s="417">
        <f t="shared" si="0"/>
        <v>0</v>
      </c>
      <c r="H28" s="240"/>
    </row>
    <row r="29" spans="2:11" s="135" customFormat="1" ht="12" customHeight="1">
      <c r="B29" s="139"/>
      <c r="C29" s="231"/>
      <c r="D29" s="231"/>
      <c r="E29" s="231"/>
      <c r="F29" s="231"/>
      <c r="G29" s="231"/>
      <c r="H29" s="240"/>
    </row>
    <row r="30" spans="2:11" s="135" customFormat="1" ht="13.5" customHeight="1" thickBot="1">
      <c r="B30" s="139"/>
      <c r="H30" s="240"/>
    </row>
    <row r="31" spans="2:11" s="135" customFormat="1" ht="43.5" customHeight="1" thickBot="1">
      <c r="B31" s="139"/>
      <c r="C31" s="226" t="s">
        <v>496</v>
      </c>
      <c r="D31" s="417">
        <f>ROUND(E28,2)</f>
        <v>0</v>
      </c>
      <c r="E31" s="231"/>
      <c r="F31" s="231"/>
      <c r="G31" s="231"/>
      <c r="H31" s="240"/>
    </row>
    <row r="32" spans="2:11" s="135" customFormat="1" ht="18" customHeight="1" thickBot="1">
      <c r="B32" s="241"/>
      <c r="C32" s="202"/>
      <c r="D32" s="202"/>
      <c r="E32" s="202"/>
      <c r="F32" s="202"/>
      <c r="G32" s="202"/>
      <c r="H32" s="131"/>
    </row>
    <row r="33" spans="2:14" s="135" customFormat="1" ht="18" customHeight="1">
      <c r="B33" s="242"/>
      <c r="C33" s="243"/>
      <c r="D33" s="243"/>
      <c r="E33" s="243"/>
      <c r="F33" s="243"/>
      <c r="G33" s="243"/>
      <c r="H33" s="238"/>
    </row>
    <row r="34" spans="2:14" s="135" customFormat="1" ht="31.5" customHeight="1">
      <c r="B34" s="139"/>
      <c r="C34" s="1611" t="s">
        <v>396</v>
      </c>
      <c r="D34" s="1611"/>
      <c r="E34" s="1611"/>
      <c r="F34" s="1611"/>
      <c r="G34" s="1611"/>
      <c r="H34" s="240"/>
    </row>
    <row r="35" spans="2:14" s="135" customFormat="1" ht="22.5" customHeight="1" thickBot="1">
      <c r="B35" s="139"/>
      <c r="C35" s="306"/>
      <c r="D35" s="306"/>
      <c r="E35" s="306"/>
      <c r="F35" s="306"/>
      <c r="G35" s="306"/>
      <c r="H35" s="240"/>
    </row>
    <row r="36" spans="2:14" s="135" customFormat="1" ht="48" customHeight="1" thickBot="1">
      <c r="B36" s="139"/>
      <c r="C36" s="109"/>
      <c r="D36" s="138"/>
      <c r="E36" s="1069" t="s">
        <v>397</v>
      </c>
      <c r="F36" s="1070" t="s">
        <v>398</v>
      </c>
      <c r="G36" s="1070" t="s">
        <v>399</v>
      </c>
      <c r="H36" s="240"/>
    </row>
    <row r="37" spans="2:14" s="135" customFormat="1" ht="60.75" customHeight="1" thickBot="1">
      <c r="B37" s="139"/>
      <c r="C37" s="1623" t="s">
        <v>400</v>
      </c>
      <c r="D37" s="1624"/>
      <c r="E37" s="1141"/>
      <c r="F37" s="1140">
        <f>IF(E37="",0,VLOOKUP(E37,'AP.2. Fatores de conversão'!C22:D26,2,FALSE))</f>
        <v>0</v>
      </c>
      <c r="G37" s="1139"/>
      <c r="H37" s="240"/>
      <c r="K37" s="1106"/>
      <c r="L37" s="1106"/>
      <c r="M37" s="1106"/>
      <c r="N37" s="1106"/>
    </row>
    <row r="38" spans="2:14" s="135" customFormat="1" ht="29.25" customHeight="1">
      <c r="B38" s="139"/>
      <c r="C38" s="14"/>
      <c r="D38" s="138"/>
      <c r="E38" s="138"/>
      <c r="F38" s="1218">
        <f>IF(E37="",0,VLOOKUP(E37,'AP.2. Fatores de conversão'!A22:B26,2,FALSE))</f>
        <v>0</v>
      </c>
      <c r="G38" s="1116"/>
      <c r="H38" s="244"/>
    </row>
    <row r="39" spans="2:14" s="135" customFormat="1" ht="34.5" customHeight="1" thickBot="1">
      <c r="B39" s="139"/>
      <c r="C39" s="973" t="s">
        <v>116</v>
      </c>
      <c r="D39" s="973"/>
      <c r="E39" s="1625" t="s">
        <v>117</v>
      </c>
      <c r="F39" s="1625"/>
      <c r="G39" s="1625"/>
      <c r="H39" s="240"/>
    </row>
    <row r="40" spans="2:14" s="135" customFormat="1" ht="34.5" customHeight="1" thickBot="1">
      <c r="B40" s="139"/>
      <c r="C40" s="225" t="s">
        <v>118</v>
      </c>
      <c r="D40" s="1138">
        <f>IF(E9="Não","-",ROUND((D31-E26)*F37,2))</f>
        <v>0</v>
      </c>
      <c r="E40" s="1626" t="s">
        <v>119</v>
      </c>
      <c r="F40" s="1627"/>
      <c r="G40" s="1071" t="str">
        <f>IF(AND(E19=0,E20=0,E21=0,E22=0,E23=0),"N.A.",IF(OR(G37="",G37=0,D40="-"),0,IF(D42&gt;G37,G37-D41,D40)))</f>
        <v>N.A.</v>
      </c>
      <c r="H40" s="240"/>
    </row>
    <row r="41" spans="2:14" s="135" customFormat="1" ht="34.5" customHeight="1" thickBot="1">
      <c r="B41" s="139"/>
      <c r="C41" s="225" t="s">
        <v>72</v>
      </c>
      <c r="D41" s="1138">
        <f>IF(E9="Não","-",ROUND(E26*F38,2))</f>
        <v>0</v>
      </c>
      <c r="E41" s="1626" t="s">
        <v>72</v>
      </c>
      <c r="F41" s="1627"/>
      <c r="G41" s="1071" t="str">
        <f>IF(AND(E19=0,E20=0,E21=0,E22=0,E23=0),"N.A.",IF(D41="-",0,IF(D41&gt;G37,G37,D41)))</f>
        <v>N.A.</v>
      </c>
      <c r="H41" s="240"/>
    </row>
    <row r="42" spans="2:14" s="135" customFormat="1" ht="34.5" customHeight="1" thickBot="1">
      <c r="B42" s="139"/>
      <c r="C42" s="225" t="s">
        <v>125</v>
      </c>
      <c r="D42" s="1138">
        <f>IF(E9="Não","-",D40+D41)</f>
        <v>0</v>
      </c>
      <c r="E42" s="1626" t="s">
        <v>522</v>
      </c>
      <c r="F42" s="1627"/>
      <c r="G42" s="1071" t="str">
        <f>IF(AND(E19=0,E20=0,E21=0,E22=0,E23=0),"N.A.",IF(G37=0,0,G40+G41))</f>
        <v>N.A.</v>
      </c>
      <c r="H42" s="245"/>
    </row>
    <row r="43" spans="2:14" s="135" customFormat="1" ht="30.75" customHeight="1" thickBot="1">
      <c r="B43" s="241"/>
      <c r="C43" s="202"/>
      <c r="D43" s="202"/>
      <c r="E43" s="202"/>
      <c r="F43" s="202"/>
      <c r="G43" s="202"/>
      <c r="H43" s="948"/>
    </row>
    <row r="44" spans="2:14" s="135" customFormat="1" ht="29.25" customHeight="1">
      <c r="B44" s="242"/>
      <c r="C44" s="246"/>
      <c r="D44" s="246"/>
      <c r="E44" s="246"/>
      <c r="F44" s="246"/>
      <c r="G44" s="246"/>
      <c r="H44" s="247"/>
      <c r="I44" s="231"/>
      <c r="J44" s="231"/>
      <c r="K44" s="175"/>
    </row>
    <row r="45" spans="2:14" s="135" customFormat="1" ht="34.5" customHeight="1">
      <c r="B45" s="139"/>
      <c r="C45" s="231"/>
      <c r="D45" s="596" t="s">
        <v>261</v>
      </c>
      <c r="E45" s="231"/>
      <c r="F45" s="231"/>
      <c r="G45" s="231"/>
      <c r="H45" s="248"/>
      <c r="I45" s="231"/>
      <c r="J45" s="231"/>
      <c r="K45" s="175"/>
    </row>
    <row r="46" spans="2:14" s="135" customFormat="1" ht="43.5" customHeight="1">
      <c r="B46" s="139"/>
      <c r="C46" s="1622" t="s">
        <v>262</v>
      </c>
      <c r="D46" s="1622"/>
      <c r="E46" s="1622"/>
      <c r="F46" s="1622"/>
      <c r="G46" s="1622"/>
      <c r="H46" s="248"/>
      <c r="I46" s="114"/>
      <c r="J46" s="175"/>
      <c r="K46" s="175"/>
    </row>
    <row r="47" spans="2:14" s="135" customFormat="1" ht="51.75" customHeight="1" thickBot="1">
      <c r="B47" s="139"/>
      <c r="C47" s="1628" t="s">
        <v>66</v>
      </c>
      <c r="D47" s="1628"/>
      <c r="E47" s="1628" t="s">
        <v>67</v>
      </c>
      <c r="F47" s="1628"/>
      <c r="G47" s="1628"/>
      <c r="H47" s="240"/>
      <c r="I47" s="114"/>
      <c r="J47" s="175"/>
      <c r="K47" s="175"/>
    </row>
    <row r="48" spans="2:14" s="135" customFormat="1" ht="53.25" customHeight="1" thickBot="1">
      <c r="B48" s="139"/>
      <c r="C48" s="226" t="s">
        <v>64</v>
      </c>
      <c r="D48" s="190">
        <f>IF(MAX(AD65:AD71)&gt;25,25,MAX(AD65:AD71))</f>
        <v>0</v>
      </c>
      <c r="E48" s="1629" t="s">
        <v>134</v>
      </c>
      <c r="F48" s="1630"/>
      <c r="G48" s="232" t="e">
        <f>IF(E9="Não","-",IF(ROUND(G40/(D49*0.7),0)&gt;35,35,(ROUND(G40/(D49*0.7),0))))</f>
        <v>#VALUE!</v>
      </c>
      <c r="H48" s="240"/>
      <c r="I48" s="114"/>
      <c r="J48" s="175"/>
      <c r="K48" s="175"/>
    </row>
    <row r="49" spans="2:30" s="135" customFormat="1" ht="50.25" customHeight="1" thickBot="1">
      <c r="B49" s="139"/>
      <c r="C49" s="226" t="s">
        <v>65</v>
      </c>
      <c r="D49" s="252">
        <f>IF(AC72=0,0,ROUND(AC72/D48,2))</f>
        <v>0</v>
      </c>
      <c r="E49" s="1620" t="s">
        <v>135</v>
      </c>
      <c r="F49" s="1621"/>
      <c r="G49" s="251" t="e">
        <f>IF(E9="Não",0,IF(ROUND(G40/G48,2)&lt;ROUND(D49*0.7,2),ROUND(D49*0.7,2),(ROUND(G40/G48,2))))</f>
        <v>#VALUE!</v>
      </c>
      <c r="H49" s="240"/>
      <c r="I49" s="114"/>
      <c r="J49" s="175"/>
      <c r="K49" s="175"/>
    </row>
    <row r="50" spans="2:30" ht="38.25" customHeight="1">
      <c r="B50" s="139"/>
      <c r="C50" s="1097" t="e">
        <f>IF(G49&gt;D49,"Não elegível! Para o periodo máximo de reembolso de 35 anos, o somatório das poupanças médias anuais não permite reembolsar o valor do apoio a conceder.","")</f>
        <v>#VALUE!</v>
      </c>
      <c r="D50" s="397"/>
      <c r="E50" s="397"/>
      <c r="F50" s="397"/>
      <c r="G50" s="397"/>
      <c r="H50" s="240"/>
      <c r="I50" s="191"/>
      <c r="J50" s="191"/>
      <c r="K50" s="191"/>
      <c r="L50" s="192"/>
      <c r="M50" s="193"/>
      <c r="N50" s="194"/>
      <c r="O50" s="194"/>
    </row>
    <row r="51" spans="2:30" ht="40.5" customHeight="1" thickBot="1">
      <c r="B51" s="239"/>
      <c r="D51" s="109"/>
      <c r="H51" s="249"/>
      <c r="I51" s="255"/>
      <c r="J51" s="198"/>
      <c r="K51" s="198"/>
      <c r="L51" s="196"/>
      <c r="M51" s="194"/>
      <c r="N51" s="194"/>
      <c r="O51" s="194"/>
    </row>
    <row r="52" spans="2:30" ht="40.5" customHeight="1" thickBot="1">
      <c r="B52" s="239"/>
      <c r="C52" s="1620" t="s">
        <v>432</v>
      </c>
      <c r="D52" s="1621"/>
      <c r="E52" s="971" t="s">
        <v>433</v>
      </c>
      <c r="F52" s="972"/>
      <c r="G52" s="199" t="e">
        <f>IF(E9="Não","-",ROUND(G49/2,2))</f>
        <v>#VALUE!</v>
      </c>
      <c r="H52" s="240"/>
      <c r="I52" s="198"/>
      <c r="J52" s="198"/>
      <c r="K52" s="198"/>
      <c r="L52" s="196"/>
      <c r="M52" s="194"/>
      <c r="N52" s="194"/>
      <c r="O52" s="194"/>
    </row>
    <row r="53" spans="2:30" ht="30" customHeight="1" thickBot="1">
      <c r="B53" s="239"/>
      <c r="C53" s="189" t="s">
        <v>69</v>
      </c>
      <c r="D53" s="195" t="e">
        <f>IF(E9="Não","-",G48*2)</f>
        <v>#VALUE!</v>
      </c>
      <c r="E53" s="971" t="s">
        <v>68</v>
      </c>
      <c r="F53" s="972"/>
      <c r="G53" s="199" t="e">
        <f>IF(E9="Não","-",G40-(G52*(D53-1)))</f>
        <v>#VALUE!</v>
      </c>
      <c r="H53" s="240"/>
      <c r="I53" s="198"/>
      <c r="J53" s="198"/>
      <c r="K53" s="198"/>
      <c r="L53" s="196"/>
      <c r="M53" s="194"/>
      <c r="N53" s="194"/>
      <c r="O53" s="194"/>
    </row>
    <row r="54" spans="2:30" ht="30" customHeight="1" thickBot="1">
      <c r="B54" s="239"/>
      <c r="C54" s="109"/>
      <c r="D54" s="109"/>
      <c r="E54" s="975" t="s">
        <v>124</v>
      </c>
      <c r="F54" s="976"/>
      <c r="G54" s="253" t="e">
        <f>IF(E9="Não","-",IF(G49&gt;D49,"N.A",G49/D49))</f>
        <v>#VALUE!</v>
      </c>
      <c r="H54" s="240"/>
      <c r="I54" s="198"/>
      <c r="J54" s="198"/>
      <c r="K54" s="198"/>
      <c r="L54" s="196"/>
      <c r="M54" s="194"/>
      <c r="N54" s="194"/>
      <c r="O54" s="194"/>
    </row>
    <row r="55" spans="2:30" ht="30" customHeight="1" thickBot="1">
      <c r="B55" s="250"/>
      <c r="C55" s="130"/>
      <c r="D55" s="130"/>
      <c r="E55" s="398"/>
      <c r="F55" s="398"/>
      <c r="G55" s="398"/>
      <c r="H55" s="131"/>
      <c r="I55" s="198"/>
      <c r="J55" s="198"/>
      <c r="K55" s="198"/>
      <c r="L55" s="196"/>
      <c r="M55" s="194"/>
      <c r="N55" s="194"/>
      <c r="O55" s="194"/>
    </row>
    <row r="56" spans="2:30" ht="30" customHeight="1">
      <c r="I56" s="198"/>
      <c r="J56" s="198"/>
      <c r="K56" s="198"/>
      <c r="L56" s="196"/>
      <c r="M56" s="194"/>
      <c r="N56" s="194"/>
      <c r="O56" s="194"/>
    </row>
    <row r="57" spans="2:30" ht="11.25" customHeight="1">
      <c r="I57" s="198"/>
      <c r="J57" s="198"/>
      <c r="K57" s="198"/>
      <c r="L57" s="196"/>
      <c r="M57" s="194"/>
      <c r="N57" s="194"/>
      <c r="O57" s="194"/>
    </row>
    <row r="58" spans="2:30" ht="13.5" customHeight="1">
      <c r="B58" s="109"/>
      <c r="C58" s="109"/>
      <c r="D58" s="109"/>
      <c r="E58" s="109"/>
      <c r="F58" s="109"/>
      <c r="G58" s="109"/>
      <c r="H58" s="109"/>
      <c r="I58" s="198"/>
      <c r="J58" s="198"/>
      <c r="K58" s="198"/>
      <c r="L58" s="196"/>
      <c r="M58" s="194"/>
      <c r="N58" s="194"/>
      <c r="O58" s="194"/>
    </row>
    <row r="59" spans="2:30" ht="30" customHeight="1">
      <c r="B59" s="509" t="s">
        <v>210</v>
      </c>
      <c r="C59" s="109"/>
      <c r="D59" s="109"/>
      <c r="E59" s="109"/>
      <c r="F59" s="109"/>
      <c r="G59" s="109"/>
      <c r="H59" s="109"/>
      <c r="I59" s="198"/>
      <c r="J59" s="198"/>
      <c r="K59" s="198"/>
      <c r="L59" s="196"/>
      <c r="M59" s="194"/>
      <c r="N59" s="194"/>
      <c r="O59" s="194"/>
    </row>
    <row r="60" spans="2:30" ht="23.25" customHeight="1" thickBot="1">
      <c r="B60" s="109"/>
      <c r="E60" s="109"/>
      <c r="F60" s="109"/>
      <c r="I60" s="200"/>
      <c r="J60" s="200"/>
      <c r="K60" s="200"/>
      <c r="L60" s="197"/>
      <c r="M60" s="109"/>
      <c r="N60" s="109"/>
      <c r="O60" s="109"/>
    </row>
    <row r="61" spans="2:30" ht="20.25" customHeight="1" thickBot="1">
      <c r="D61" s="1617" t="s">
        <v>63</v>
      </c>
      <c r="E61" s="1618"/>
      <c r="F61" s="1618"/>
      <c r="G61" s="1618"/>
      <c r="H61" s="1618"/>
      <c r="I61" s="1618"/>
      <c r="J61" s="1618"/>
      <c r="K61" s="1618"/>
      <c r="L61" s="1618"/>
      <c r="M61" s="1618"/>
      <c r="N61" s="1618"/>
      <c r="O61" s="1618"/>
      <c r="P61" s="1618"/>
      <c r="Q61" s="1618"/>
      <c r="R61" s="1618"/>
      <c r="S61" s="1618"/>
      <c r="T61" s="1618"/>
      <c r="U61" s="1618"/>
      <c r="V61" s="1618"/>
      <c r="W61" s="1618"/>
      <c r="X61" s="1618"/>
      <c r="Y61" s="1618"/>
      <c r="Z61" s="1618"/>
      <c r="AA61" s="1618"/>
      <c r="AB61" s="1618"/>
      <c r="AC61" s="1619"/>
    </row>
    <row r="62" spans="2:30" s="135" customFormat="1" ht="19.5" customHeight="1" thickBot="1">
      <c r="C62" s="175"/>
      <c r="D62" s="98" t="s">
        <v>13</v>
      </c>
      <c r="E62" s="99"/>
      <c r="F62" s="99"/>
      <c r="G62" s="99"/>
      <c r="H62" s="99"/>
      <c r="I62" s="99"/>
      <c r="J62" s="99"/>
      <c r="K62" s="99"/>
      <c r="L62" s="99"/>
      <c r="M62" s="99"/>
      <c r="N62" s="99"/>
      <c r="O62" s="99"/>
      <c r="P62" s="99"/>
      <c r="Q62" s="99"/>
      <c r="R62" s="99"/>
      <c r="S62" s="99"/>
      <c r="T62" s="99"/>
      <c r="U62" s="99"/>
      <c r="V62" s="99"/>
      <c r="W62" s="99"/>
      <c r="X62" s="99"/>
      <c r="Y62" s="99"/>
      <c r="Z62" s="99"/>
      <c r="AA62" s="99"/>
      <c r="AB62" s="99"/>
      <c r="AC62" s="334"/>
    </row>
    <row r="63" spans="2:30" ht="15.75" thickBot="1">
      <c r="B63" s="100"/>
      <c r="C63" s="176" t="s">
        <v>70</v>
      </c>
      <c r="D63" s="381">
        <v>1</v>
      </c>
      <c r="E63" s="382">
        <v>2</v>
      </c>
      <c r="F63" s="382">
        <v>3</v>
      </c>
      <c r="G63" s="382">
        <v>4</v>
      </c>
      <c r="H63" s="382">
        <v>5</v>
      </c>
      <c r="I63" s="382">
        <v>6</v>
      </c>
      <c r="J63" s="382">
        <v>7</v>
      </c>
      <c r="K63" s="382">
        <v>8</v>
      </c>
      <c r="L63" s="382">
        <v>9</v>
      </c>
      <c r="M63" s="382">
        <v>10</v>
      </c>
      <c r="N63" s="382">
        <v>11</v>
      </c>
      <c r="O63" s="382">
        <v>12</v>
      </c>
      <c r="P63" s="382">
        <v>13</v>
      </c>
      <c r="Q63" s="382">
        <v>14</v>
      </c>
      <c r="R63" s="382">
        <v>15</v>
      </c>
      <c r="S63" s="382">
        <v>16</v>
      </c>
      <c r="T63" s="382">
        <v>17</v>
      </c>
      <c r="U63" s="382">
        <v>18</v>
      </c>
      <c r="V63" s="382">
        <v>19</v>
      </c>
      <c r="W63" s="382">
        <v>20</v>
      </c>
      <c r="X63" s="382">
        <v>21</v>
      </c>
      <c r="Y63" s="382">
        <v>22</v>
      </c>
      <c r="Z63" s="382">
        <v>23</v>
      </c>
      <c r="AA63" s="382">
        <v>24</v>
      </c>
      <c r="AB63" s="383">
        <v>25</v>
      </c>
      <c r="AC63" s="177" t="s">
        <v>28</v>
      </c>
      <c r="AD63" s="1616" t="s">
        <v>62</v>
      </c>
    </row>
    <row r="64" spans="2:30" s="180" customFormat="1" ht="15" customHeight="1" thickBot="1">
      <c r="B64" s="178"/>
      <c r="C64" s="114"/>
      <c r="D64" s="384"/>
      <c r="E64" s="385"/>
      <c r="F64" s="385"/>
      <c r="G64" s="385"/>
      <c r="H64" s="385"/>
      <c r="I64" s="385"/>
      <c r="J64" s="385"/>
      <c r="K64" s="385"/>
      <c r="L64" s="386"/>
      <c r="M64" s="385"/>
      <c r="N64" s="385"/>
      <c r="O64" s="385"/>
      <c r="P64" s="385"/>
      <c r="Q64" s="385"/>
      <c r="R64" s="385"/>
      <c r="S64" s="385"/>
      <c r="T64" s="385"/>
      <c r="U64" s="385"/>
      <c r="V64" s="386"/>
      <c r="W64" s="385"/>
      <c r="X64" s="385"/>
      <c r="Y64" s="385"/>
      <c r="Z64" s="385"/>
      <c r="AA64" s="385"/>
      <c r="AB64" s="387"/>
      <c r="AC64" s="368"/>
      <c r="AD64" s="1616"/>
    </row>
    <row r="65" spans="2:30" ht="16.5" customHeight="1">
      <c r="B65" s="178"/>
      <c r="C65" s="181" t="s">
        <v>161</v>
      </c>
      <c r="D65" s="182">
        <f>'2. Medidas a) i)'!J56</f>
        <v>0</v>
      </c>
      <c r="E65" s="371">
        <f>'2. Medidas a) i)'!K56</f>
        <v>0</v>
      </c>
      <c r="F65" s="371">
        <f>'2. Medidas a) i)'!L56</f>
        <v>0</v>
      </c>
      <c r="G65" s="371">
        <f>'2. Medidas a) i)'!M56</f>
        <v>0</v>
      </c>
      <c r="H65" s="371">
        <f>'2. Medidas a) i)'!N56</f>
        <v>0</v>
      </c>
      <c r="I65" s="371">
        <f>'2. Medidas a) i)'!O56</f>
        <v>0</v>
      </c>
      <c r="J65" s="371">
        <f>'2. Medidas a) i)'!P56</f>
        <v>0</v>
      </c>
      <c r="K65" s="371">
        <f>'2. Medidas a) i)'!Q56</f>
        <v>0</v>
      </c>
      <c r="L65" s="371">
        <f>'2. Medidas a) i)'!R56</f>
        <v>0</v>
      </c>
      <c r="M65" s="371">
        <f>'2. Medidas a) i)'!S56</f>
        <v>0</v>
      </c>
      <c r="N65" s="371">
        <f>'2. Medidas a) i)'!T56</f>
        <v>0</v>
      </c>
      <c r="O65" s="371">
        <f>'2. Medidas a) i)'!U56</f>
        <v>0</v>
      </c>
      <c r="P65" s="371">
        <f>'2. Medidas a) i)'!V56</f>
        <v>0</v>
      </c>
      <c r="Q65" s="371">
        <f>'2. Medidas a) i)'!W56</f>
        <v>0</v>
      </c>
      <c r="R65" s="371">
        <f>'2. Medidas a) i)'!X56</f>
        <v>0</v>
      </c>
      <c r="S65" s="371">
        <f>'2. Medidas a) i)'!Y56</f>
        <v>0</v>
      </c>
      <c r="T65" s="371">
        <f>'2. Medidas a) i)'!Z56</f>
        <v>0</v>
      </c>
      <c r="U65" s="371">
        <f>'2. Medidas a) i)'!AA56</f>
        <v>0</v>
      </c>
      <c r="V65" s="371">
        <f>'2. Medidas a) i)'!AB56</f>
        <v>0</v>
      </c>
      <c r="W65" s="371">
        <f>'2. Medidas a) i)'!AC56</f>
        <v>0</v>
      </c>
      <c r="X65" s="371">
        <f>'2. Medidas a) i)'!AD56</f>
        <v>0</v>
      </c>
      <c r="Y65" s="371">
        <f>'2. Medidas a) i)'!AE56</f>
        <v>0</v>
      </c>
      <c r="Z65" s="371">
        <f>'2. Medidas a) i)'!AF56</f>
        <v>0</v>
      </c>
      <c r="AA65" s="371">
        <f>'2. Medidas a) i)'!AG56</f>
        <v>0</v>
      </c>
      <c r="AB65" s="371">
        <f>'2. Medidas a) i)'!AH56</f>
        <v>0</v>
      </c>
      <c r="AC65" s="372">
        <f t="shared" ref="AC65:AC71" si="1">SUM(D65:AB65)</f>
        <v>0</v>
      </c>
      <c r="AD65" s="183">
        <f>COUNTIF(D65:AB65,"&lt;&gt;0")</f>
        <v>0</v>
      </c>
    </row>
    <row r="66" spans="2:30" ht="16.5" customHeight="1">
      <c r="B66" s="178"/>
      <c r="C66" s="181" t="s">
        <v>162</v>
      </c>
      <c r="D66" s="373">
        <f>'3. Medidas a) ii)'!J55</f>
        <v>0</v>
      </c>
      <c r="E66" s="370">
        <f>'3. Medidas a) ii)'!K55</f>
        <v>0</v>
      </c>
      <c r="F66" s="370">
        <f>'3. Medidas a) ii)'!L55</f>
        <v>0</v>
      </c>
      <c r="G66" s="370">
        <f>'3. Medidas a) ii)'!M55</f>
        <v>0</v>
      </c>
      <c r="H66" s="370">
        <f>'3. Medidas a) ii)'!N55</f>
        <v>0</v>
      </c>
      <c r="I66" s="370">
        <f>'3. Medidas a) ii)'!O55</f>
        <v>0</v>
      </c>
      <c r="J66" s="370">
        <f>'3. Medidas a) ii)'!P55</f>
        <v>0</v>
      </c>
      <c r="K66" s="370">
        <f>'3. Medidas a) ii)'!Q55</f>
        <v>0</v>
      </c>
      <c r="L66" s="370">
        <f>'3. Medidas a) ii)'!R55</f>
        <v>0</v>
      </c>
      <c r="M66" s="370">
        <f>'3. Medidas a) ii)'!S55</f>
        <v>0</v>
      </c>
      <c r="N66" s="370">
        <f>'3. Medidas a) ii)'!T55</f>
        <v>0</v>
      </c>
      <c r="O66" s="370">
        <f>'3. Medidas a) ii)'!U55</f>
        <v>0</v>
      </c>
      <c r="P66" s="370">
        <f>'3. Medidas a) ii)'!V55</f>
        <v>0</v>
      </c>
      <c r="Q66" s="370">
        <f>'3. Medidas a) ii)'!W55</f>
        <v>0</v>
      </c>
      <c r="R66" s="370">
        <f>'3. Medidas a) ii)'!X55</f>
        <v>0</v>
      </c>
      <c r="S66" s="370">
        <f>'3. Medidas a) ii)'!Y55</f>
        <v>0</v>
      </c>
      <c r="T66" s="370">
        <f>'3. Medidas a) ii)'!Z55</f>
        <v>0</v>
      </c>
      <c r="U66" s="370">
        <f>'3. Medidas a) ii)'!AA55</f>
        <v>0</v>
      </c>
      <c r="V66" s="370">
        <f>'3. Medidas a) ii)'!AB55</f>
        <v>0</v>
      </c>
      <c r="W66" s="370">
        <f>'3. Medidas a) ii)'!AC55</f>
        <v>0</v>
      </c>
      <c r="X66" s="370">
        <f>'3. Medidas a) ii)'!AD55</f>
        <v>0</v>
      </c>
      <c r="Y66" s="370">
        <f>'3. Medidas a) ii)'!AE55</f>
        <v>0</v>
      </c>
      <c r="Z66" s="370">
        <f>'3. Medidas a) ii)'!AF55</f>
        <v>0</v>
      </c>
      <c r="AA66" s="370">
        <f>'3. Medidas a) ii)'!AG55</f>
        <v>0</v>
      </c>
      <c r="AB66" s="370">
        <f>'3. Medidas a) ii)'!AH55</f>
        <v>0</v>
      </c>
      <c r="AC66" s="374">
        <f t="shared" si="1"/>
        <v>0</v>
      </c>
      <c r="AD66" s="183">
        <f t="shared" ref="AD66:AD71" si="2">COUNTIF(D66:AB66,"&lt;&gt;0")</f>
        <v>0</v>
      </c>
    </row>
    <row r="67" spans="2:30" ht="16.5" customHeight="1">
      <c r="B67" s="178"/>
      <c r="C67" s="181" t="s">
        <v>163</v>
      </c>
      <c r="D67" s="375">
        <f>'4. Medidas a).iii) Sistemas'!J42</f>
        <v>0</v>
      </c>
      <c r="E67" s="369">
        <f>'4. Medidas a).iii) Sistemas'!K42</f>
        <v>0</v>
      </c>
      <c r="F67" s="369">
        <f>'4. Medidas a).iii) Sistemas'!L42</f>
        <v>0</v>
      </c>
      <c r="G67" s="369">
        <f>'4. Medidas a).iii) Sistemas'!M42</f>
        <v>0</v>
      </c>
      <c r="H67" s="369">
        <f>'4. Medidas a).iii) Sistemas'!N42</f>
        <v>0</v>
      </c>
      <c r="I67" s="369">
        <f>'4. Medidas a).iii) Sistemas'!O42</f>
        <v>0</v>
      </c>
      <c r="J67" s="369">
        <f>'4. Medidas a).iii) Sistemas'!P42</f>
        <v>0</v>
      </c>
      <c r="K67" s="369">
        <f>'4. Medidas a).iii) Sistemas'!Q42</f>
        <v>0</v>
      </c>
      <c r="L67" s="369">
        <f>'4. Medidas a).iii) Sistemas'!R42</f>
        <v>0</v>
      </c>
      <c r="M67" s="369">
        <f>'4. Medidas a).iii) Sistemas'!S42</f>
        <v>0</v>
      </c>
      <c r="N67" s="369">
        <f>'4. Medidas a).iii) Sistemas'!T42</f>
        <v>0</v>
      </c>
      <c r="O67" s="369">
        <f>'4. Medidas a).iii) Sistemas'!U42</f>
        <v>0</v>
      </c>
      <c r="P67" s="369">
        <f>'4. Medidas a).iii) Sistemas'!V42</f>
        <v>0</v>
      </c>
      <c r="Q67" s="369">
        <f>'4. Medidas a).iii) Sistemas'!W42</f>
        <v>0</v>
      </c>
      <c r="R67" s="369">
        <f>'4. Medidas a).iii) Sistemas'!X42</f>
        <v>0</v>
      </c>
      <c r="S67" s="369">
        <f>'4. Medidas a).iii) Sistemas'!Y42</f>
        <v>0</v>
      </c>
      <c r="T67" s="369">
        <f>'4. Medidas a).iii) Sistemas'!Z42</f>
        <v>0</v>
      </c>
      <c r="U67" s="369">
        <f>'4. Medidas a).iii) Sistemas'!AA42</f>
        <v>0</v>
      </c>
      <c r="V67" s="369">
        <f>'4. Medidas a).iii) Sistemas'!AB42</f>
        <v>0</v>
      </c>
      <c r="W67" s="369">
        <f>'4. Medidas a).iii) Sistemas'!AC42</f>
        <v>0</v>
      </c>
      <c r="X67" s="369">
        <f>'4. Medidas a).iii) Sistemas'!AD42</f>
        <v>0</v>
      </c>
      <c r="Y67" s="369">
        <f>'4. Medidas a).iii) Sistemas'!AE42</f>
        <v>0</v>
      </c>
      <c r="Z67" s="369">
        <f>'4. Medidas a).iii) Sistemas'!AF42</f>
        <v>0</v>
      </c>
      <c r="AA67" s="369">
        <f>'4. Medidas a).iii) Sistemas'!AG42</f>
        <v>0</v>
      </c>
      <c r="AB67" s="369">
        <f>'4. Medidas a).iii) Sistemas'!AH42</f>
        <v>0</v>
      </c>
      <c r="AC67" s="374">
        <f t="shared" si="1"/>
        <v>0</v>
      </c>
      <c r="AD67" s="183">
        <f t="shared" si="2"/>
        <v>0</v>
      </c>
    </row>
    <row r="68" spans="2:30" ht="16.5" customHeight="1">
      <c r="B68" s="178"/>
      <c r="C68" s="181" t="s">
        <v>425</v>
      </c>
      <c r="D68" s="375">
        <f>'5. Medidas a).iii) Iluminação'!M192</f>
        <v>0</v>
      </c>
      <c r="E68" s="369">
        <f>'5. Medidas a).iii) Iluminação'!N192</f>
        <v>0</v>
      </c>
      <c r="F68" s="369">
        <f>'5. Medidas a).iii) Iluminação'!O192</f>
        <v>0</v>
      </c>
      <c r="G68" s="369">
        <f>'5. Medidas a).iii) Iluminação'!P192</f>
        <v>0</v>
      </c>
      <c r="H68" s="369">
        <f>'5. Medidas a).iii) Iluminação'!Q192</f>
        <v>0</v>
      </c>
      <c r="I68" s="369">
        <f>'5. Medidas a).iii) Iluminação'!R192</f>
        <v>0</v>
      </c>
      <c r="J68" s="369">
        <f>'5. Medidas a).iii) Iluminação'!S192</f>
        <v>0</v>
      </c>
      <c r="K68" s="369">
        <f>'5. Medidas a).iii) Iluminação'!T192</f>
        <v>0</v>
      </c>
      <c r="L68" s="369">
        <f>'5. Medidas a).iii) Iluminação'!U192</f>
        <v>0</v>
      </c>
      <c r="M68" s="369">
        <f>'5. Medidas a).iii) Iluminação'!V192</f>
        <v>0</v>
      </c>
      <c r="N68" s="369">
        <f>'5. Medidas a).iii) Iluminação'!W192</f>
        <v>0</v>
      </c>
      <c r="O68" s="369">
        <f>'5. Medidas a).iii) Iluminação'!X192</f>
        <v>0</v>
      </c>
      <c r="P68" s="369">
        <f>'5. Medidas a).iii) Iluminação'!Y192</f>
        <v>0</v>
      </c>
      <c r="Q68" s="369">
        <f>'5. Medidas a).iii) Iluminação'!Z192</f>
        <v>0</v>
      </c>
      <c r="R68" s="369">
        <f>'5. Medidas a).iii) Iluminação'!AA192</f>
        <v>0</v>
      </c>
      <c r="S68" s="369">
        <f>'5. Medidas a).iii) Iluminação'!AB192</f>
        <v>0</v>
      </c>
      <c r="T68" s="369">
        <f>'5. Medidas a).iii) Iluminação'!AC192</f>
        <v>0</v>
      </c>
      <c r="U68" s="369">
        <f>'5. Medidas a).iii) Iluminação'!AD192</f>
        <v>0</v>
      </c>
      <c r="V68" s="369">
        <f>'5. Medidas a).iii) Iluminação'!AE192</f>
        <v>0</v>
      </c>
      <c r="W68" s="369">
        <f>'5. Medidas a).iii) Iluminação'!AF192</f>
        <v>0</v>
      </c>
      <c r="X68" s="369">
        <f>'5. Medidas a).iii) Iluminação'!AG192</f>
        <v>0</v>
      </c>
      <c r="Y68" s="369">
        <f>'5. Medidas a).iii) Iluminação'!AH192</f>
        <v>0</v>
      </c>
      <c r="Z68" s="369">
        <f>'5. Medidas a).iii) Iluminação'!AI192</f>
        <v>0</v>
      </c>
      <c r="AA68" s="369">
        <f>'5. Medidas a).iii) Iluminação'!AJ192</f>
        <v>0</v>
      </c>
      <c r="AB68" s="369">
        <f>'5. Medidas a).iii) Iluminação'!AK192</f>
        <v>0</v>
      </c>
      <c r="AC68" s="374">
        <f t="shared" si="1"/>
        <v>0</v>
      </c>
      <c r="AD68" s="183">
        <f t="shared" si="2"/>
        <v>0</v>
      </c>
    </row>
    <row r="69" spans="2:30" ht="16.5" customHeight="1">
      <c r="B69" s="178"/>
      <c r="C69" s="181" t="s">
        <v>426</v>
      </c>
      <c r="D69" s="375">
        <f>'6. Medidas a) iv)'!J42</f>
        <v>0</v>
      </c>
      <c r="E69" s="369">
        <f>'6. Medidas a) iv)'!K42</f>
        <v>0</v>
      </c>
      <c r="F69" s="369">
        <f>'6. Medidas a) iv)'!L42</f>
        <v>0</v>
      </c>
      <c r="G69" s="369">
        <f>'6. Medidas a) iv)'!M42</f>
        <v>0</v>
      </c>
      <c r="H69" s="369">
        <f>'6. Medidas a) iv)'!N42</f>
        <v>0</v>
      </c>
      <c r="I69" s="369">
        <f>'6. Medidas a) iv)'!O42</f>
        <v>0</v>
      </c>
      <c r="J69" s="369">
        <f>'6. Medidas a) iv)'!P42</f>
        <v>0</v>
      </c>
      <c r="K69" s="369">
        <f>'6. Medidas a) iv)'!Q42</f>
        <v>0</v>
      </c>
      <c r="L69" s="369">
        <f>'6. Medidas a) iv)'!R42</f>
        <v>0</v>
      </c>
      <c r="M69" s="369">
        <f>'6. Medidas a) iv)'!S42</f>
        <v>0</v>
      </c>
      <c r="N69" s="369">
        <f>'6. Medidas a) iv)'!T42</f>
        <v>0</v>
      </c>
      <c r="O69" s="369">
        <f>'6. Medidas a) iv)'!U42</f>
        <v>0</v>
      </c>
      <c r="P69" s="369">
        <f>'6. Medidas a) iv)'!V42</f>
        <v>0</v>
      </c>
      <c r="Q69" s="369">
        <f>'6. Medidas a) iv)'!W42</f>
        <v>0</v>
      </c>
      <c r="R69" s="369">
        <f>'6. Medidas a) iv)'!X42</f>
        <v>0</v>
      </c>
      <c r="S69" s="369">
        <f>'6. Medidas a) iv)'!Y42</f>
        <v>0</v>
      </c>
      <c r="T69" s="369">
        <f>'6. Medidas a) iv)'!Z42</f>
        <v>0</v>
      </c>
      <c r="U69" s="369">
        <f>'6. Medidas a) iv)'!AA42</f>
        <v>0</v>
      </c>
      <c r="V69" s="369">
        <f>'6. Medidas a) iv)'!AB42</f>
        <v>0</v>
      </c>
      <c r="W69" s="369">
        <f>'6. Medidas a) iv)'!AC42</f>
        <v>0</v>
      </c>
      <c r="X69" s="369">
        <f>'6. Medidas a) iv)'!AD42</f>
        <v>0</v>
      </c>
      <c r="Y69" s="369">
        <f>'6. Medidas a) iv)'!AE42</f>
        <v>0</v>
      </c>
      <c r="Z69" s="369">
        <f>'6. Medidas a) iv)'!AF42</f>
        <v>0</v>
      </c>
      <c r="AA69" s="369">
        <f>'6. Medidas a) iv)'!AG42</f>
        <v>0</v>
      </c>
      <c r="AB69" s="369">
        <f>'6. Medidas a) iv)'!AH42</f>
        <v>0</v>
      </c>
      <c r="AC69" s="374">
        <f t="shared" si="1"/>
        <v>0</v>
      </c>
      <c r="AD69" s="183">
        <f t="shared" si="2"/>
        <v>0</v>
      </c>
    </row>
    <row r="70" spans="2:30" ht="16.5" customHeight="1">
      <c r="B70" s="178"/>
      <c r="C70" s="181" t="s">
        <v>164</v>
      </c>
      <c r="D70" s="375">
        <f>'7. Medidas b) i)'!K41</f>
        <v>0</v>
      </c>
      <c r="E70" s="369">
        <f>'7. Medidas b) i)'!L41</f>
        <v>0</v>
      </c>
      <c r="F70" s="369">
        <f>'7. Medidas b) i)'!M41</f>
        <v>0</v>
      </c>
      <c r="G70" s="369">
        <f>'7. Medidas b) i)'!N41</f>
        <v>0</v>
      </c>
      <c r="H70" s="369">
        <f>'7. Medidas b) i)'!O41</f>
        <v>0</v>
      </c>
      <c r="I70" s="369">
        <f>'7. Medidas b) i)'!P41</f>
        <v>0</v>
      </c>
      <c r="J70" s="369">
        <f>'7. Medidas b) i)'!Q41</f>
        <v>0</v>
      </c>
      <c r="K70" s="369">
        <f>'7. Medidas b) i)'!R41</f>
        <v>0</v>
      </c>
      <c r="L70" s="369">
        <f>'7. Medidas b) i)'!S41</f>
        <v>0</v>
      </c>
      <c r="M70" s="369">
        <f>'7. Medidas b) i)'!T41</f>
        <v>0</v>
      </c>
      <c r="N70" s="369">
        <f>'7. Medidas b) i)'!U41</f>
        <v>0</v>
      </c>
      <c r="O70" s="369">
        <f>'7. Medidas b) i)'!V41</f>
        <v>0</v>
      </c>
      <c r="P70" s="369">
        <f>'7. Medidas b) i)'!W41</f>
        <v>0</v>
      </c>
      <c r="Q70" s="369">
        <f>'7. Medidas b) i)'!X41</f>
        <v>0</v>
      </c>
      <c r="R70" s="369">
        <f>'7. Medidas b) i)'!Y41</f>
        <v>0</v>
      </c>
      <c r="S70" s="369">
        <f>'7. Medidas b) i)'!Z41</f>
        <v>0</v>
      </c>
      <c r="T70" s="369">
        <f>'7. Medidas b) i)'!AA41</f>
        <v>0</v>
      </c>
      <c r="U70" s="369">
        <f>'7. Medidas b) i)'!AB41</f>
        <v>0</v>
      </c>
      <c r="V70" s="369">
        <f>'7. Medidas b) i)'!AC41</f>
        <v>0</v>
      </c>
      <c r="W70" s="369">
        <f>'7. Medidas b) i)'!AD41</f>
        <v>0</v>
      </c>
      <c r="X70" s="369">
        <f>'7. Medidas b) i)'!AE41</f>
        <v>0</v>
      </c>
      <c r="Y70" s="369">
        <f>'7. Medidas b) i)'!AF41</f>
        <v>0</v>
      </c>
      <c r="Z70" s="369">
        <f>'7. Medidas b) i)'!AG41</f>
        <v>0</v>
      </c>
      <c r="AA70" s="369">
        <f>'7. Medidas b) i)'!AH41</f>
        <v>0</v>
      </c>
      <c r="AB70" s="369">
        <f>'7. Medidas b) i)'!AI41</f>
        <v>0</v>
      </c>
      <c r="AC70" s="374">
        <f t="shared" si="1"/>
        <v>0</v>
      </c>
      <c r="AD70" s="183">
        <f t="shared" si="2"/>
        <v>0</v>
      </c>
    </row>
    <row r="71" spans="2:30" ht="16.5" customHeight="1" thickBot="1">
      <c r="B71" s="178"/>
      <c r="C71" s="181" t="s">
        <v>165</v>
      </c>
      <c r="D71" s="376">
        <f>'8. Medidas b) ii)'!J43</f>
        <v>0</v>
      </c>
      <c r="E71" s="377">
        <f>'8. Medidas b) ii)'!K43</f>
        <v>0</v>
      </c>
      <c r="F71" s="377">
        <f>'8. Medidas b) ii)'!L43</f>
        <v>0</v>
      </c>
      <c r="G71" s="377">
        <f>'8. Medidas b) ii)'!M43</f>
        <v>0</v>
      </c>
      <c r="H71" s="377">
        <f>'8. Medidas b) ii)'!N43</f>
        <v>0</v>
      </c>
      <c r="I71" s="377">
        <f>'8. Medidas b) ii)'!O43</f>
        <v>0</v>
      </c>
      <c r="J71" s="377">
        <f>'8. Medidas b) ii)'!P43</f>
        <v>0</v>
      </c>
      <c r="K71" s="377">
        <f>'8. Medidas b) ii)'!Q43</f>
        <v>0</v>
      </c>
      <c r="L71" s="377">
        <f>'8. Medidas b) ii)'!R43</f>
        <v>0</v>
      </c>
      <c r="M71" s="377">
        <f>'8. Medidas b) ii)'!S43</f>
        <v>0</v>
      </c>
      <c r="N71" s="377">
        <f>'8. Medidas b) ii)'!T43</f>
        <v>0</v>
      </c>
      <c r="O71" s="377">
        <f>'8. Medidas b) ii)'!U43</f>
        <v>0</v>
      </c>
      <c r="P71" s="377">
        <f>'8. Medidas b) ii)'!V43</f>
        <v>0</v>
      </c>
      <c r="Q71" s="377">
        <f>'8. Medidas b) ii)'!W43</f>
        <v>0</v>
      </c>
      <c r="R71" s="377">
        <f>'8. Medidas b) ii)'!X43</f>
        <v>0</v>
      </c>
      <c r="S71" s="377">
        <f>'8. Medidas b) ii)'!Y43</f>
        <v>0</v>
      </c>
      <c r="T71" s="377">
        <f>'8. Medidas b) ii)'!Z43</f>
        <v>0</v>
      </c>
      <c r="U71" s="377">
        <f>'8. Medidas b) ii)'!AA43</f>
        <v>0</v>
      </c>
      <c r="V71" s="377">
        <f>'8. Medidas b) ii)'!AB43</f>
        <v>0</v>
      </c>
      <c r="W71" s="377">
        <f>'8. Medidas b) ii)'!AC43</f>
        <v>0</v>
      </c>
      <c r="X71" s="377">
        <f>'8. Medidas b) ii)'!AD43</f>
        <v>0</v>
      </c>
      <c r="Y71" s="377">
        <f>'8. Medidas b) ii)'!AE43</f>
        <v>0</v>
      </c>
      <c r="Z71" s="377">
        <f>'8. Medidas b) ii)'!AF43</f>
        <v>0</v>
      </c>
      <c r="AA71" s="377">
        <f>'8. Medidas b) ii)'!AG43</f>
        <v>0</v>
      </c>
      <c r="AB71" s="377">
        <f>'8. Medidas b) ii)'!AH43</f>
        <v>0</v>
      </c>
      <c r="AC71" s="378">
        <f t="shared" si="1"/>
        <v>0</v>
      </c>
      <c r="AD71" s="183">
        <f t="shared" si="2"/>
        <v>0</v>
      </c>
    </row>
    <row r="72" spans="2:30" ht="15" customHeight="1">
      <c r="B72" s="178"/>
      <c r="C72" s="184" t="s">
        <v>97</v>
      </c>
      <c r="D72" s="606">
        <f t="shared" ref="D72:AB72" si="3">SUM(D65:D71)</f>
        <v>0</v>
      </c>
      <c r="E72" s="607">
        <f t="shared" si="3"/>
        <v>0</v>
      </c>
      <c r="F72" s="607">
        <f t="shared" si="3"/>
        <v>0</v>
      </c>
      <c r="G72" s="607">
        <f t="shared" si="3"/>
        <v>0</v>
      </c>
      <c r="H72" s="607">
        <f t="shared" si="3"/>
        <v>0</v>
      </c>
      <c r="I72" s="607">
        <f t="shared" si="3"/>
        <v>0</v>
      </c>
      <c r="J72" s="607">
        <f t="shared" si="3"/>
        <v>0</v>
      </c>
      <c r="K72" s="607">
        <f t="shared" si="3"/>
        <v>0</v>
      </c>
      <c r="L72" s="607">
        <f t="shared" si="3"/>
        <v>0</v>
      </c>
      <c r="M72" s="607">
        <f t="shared" si="3"/>
        <v>0</v>
      </c>
      <c r="N72" s="607">
        <f t="shared" si="3"/>
        <v>0</v>
      </c>
      <c r="O72" s="607">
        <f t="shared" si="3"/>
        <v>0</v>
      </c>
      <c r="P72" s="607">
        <f t="shared" si="3"/>
        <v>0</v>
      </c>
      <c r="Q72" s="607">
        <f t="shared" si="3"/>
        <v>0</v>
      </c>
      <c r="R72" s="607">
        <f t="shared" si="3"/>
        <v>0</v>
      </c>
      <c r="S72" s="607">
        <f t="shared" si="3"/>
        <v>0</v>
      </c>
      <c r="T72" s="607">
        <f t="shared" si="3"/>
        <v>0</v>
      </c>
      <c r="U72" s="607">
        <f t="shared" si="3"/>
        <v>0</v>
      </c>
      <c r="V72" s="607">
        <f t="shared" si="3"/>
        <v>0</v>
      </c>
      <c r="W72" s="607">
        <f t="shared" si="3"/>
        <v>0</v>
      </c>
      <c r="X72" s="607">
        <f t="shared" si="3"/>
        <v>0</v>
      </c>
      <c r="Y72" s="607">
        <f t="shared" si="3"/>
        <v>0</v>
      </c>
      <c r="Z72" s="607">
        <f t="shared" si="3"/>
        <v>0</v>
      </c>
      <c r="AA72" s="607">
        <f t="shared" si="3"/>
        <v>0</v>
      </c>
      <c r="AB72" s="607">
        <f t="shared" si="3"/>
        <v>0</v>
      </c>
      <c r="AC72" s="379">
        <f>SUM(D72:AB72)</f>
        <v>0</v>
      </c>
    </row>
    <row r="73" spans="2:30" s="187" customFormat="1" ht="15" customHeight="1" thickBot="1">
      <c r="B73" s="185"/>
      <c r="C73" s="186" t="s">
        <v>30</v>
      </c>
      <c r="D73" s="608">
        <f>D72</f>
        <v>0</v>
      </c>
      <c r="E73" s="609">
        <f>E72+D73</f>
        <v>0</v>
      </c>
      <c r="F73" s="609">
        <f t="shared" ref="F73:AB73" si="4">F72+E73</f>
        <v>0</v>
      </c>
      <c r="G73" s="609">
        <f t="shared" si="4"/>
        <v>0</v>
      </c>
      <c r="H73" s="609">
        <f t="shared" si="4"/>
        <v>0</v>
      </c>
      <c r="I73" s="609">
        <f>I72+H73</f>
        <v>0</v>
      </c>
      <c r="J73" s="609">
        <f t="shared" si="4"/>
        <v>0</v>
      </c>
      <c r="K73" s="609">
        <f t="shared" si="4"/>
        <v>0</v>
      </c>
      <c r="L73" s="609">
        <f t="shared" si="4"/>
        <v>0</v>
      </c>
      <c r="M73" s="609">
        <f t="shared" si="4"/>
        <v>0</v>
      </c>
      <c r="N73" s="609">
        <f t="shared" si="4"/>
        <v>0</v>
      </c>
      <c r="O73" s="609">
        <f t="shared" si="4"/>
        <v>0</v>
      </c>
      <c r="P73" s="609">
        <f t="shared" si="4"/>
        <v>0</v>
      </c>
      <c r="Q73" s="609">
        <f t="shared" si="4"/>
        <v>0</v>
      </c>
      <c r="R73" s="609">
        <f t="shared" si="4"/>
        <v>0</v>
      </c>
      <c r="S73" s="609">
        <f t="shared" si="4"/>
        <v>0</v>
      </c>
      <c r="T73" s="609">
        <f t="shared" si="4"/>
        <v>0</v>
      </c>
      <c r="U73" s="609">
        <f t="shared" si="4"/>
        <v>0</v>
      </c>
      <c r="V73" s="609">
        <f t="shared" si="4"/>
        <v>0</v>
      </c>
      <c r="W73" s="609">
        <f t="shared" si="4"/>
        <v>0</v>
      </c>
      <c r="X73" s="609">
        <f t="shared" si="4"/>
        <v>0</v>
      </c>
      <c r="Y73" s="609">
        <f t="shared" si="4"/>
        <v>0</v>
      </c>
      <c r="Z73" s="609">
        <f t="shared" si="4"/>
        <v>0</v>
      </c>
      <c r="AA73" s="609">
        <f>AA72+Z73</f>
        <v>0</v>
      </c>
      <c r="AB73" s="609">
        <f t="shared" si="4"/>
        <v>0</v>
      </c>
      <c r="AC73" s="378"/>
    </row>
    <row r="74" spans="2:30" ht="15" customHeight="1" thickBot="1">
      <c r="B74" s="178"/>
      <c r="C74" s="114"/>
      <c r="AC74" s="380"/>
    </row>
    <row r="75" spans="2:30" ht="19.5" customHeight="1" thickBot="1">
      <c r="B75" s="178"/>
      <c r="C75" s="112"/>
      <c r="D75" s="1617" t="s">
        <v>13</v>
      </c>
      <c r="E75" s="1618"/>
      <c r="F75" s="1618"/>
      <c r="G75" s="1618"/>
      <c r="H75" s="1618"/>
      <c r="I75" s="1618"/>
      <c r="J75" s="1618"/>
      <c r="K75" s="1618"/>
      <c r="L75" s="1618"/>
      <c r="M75" s="1618"/>
      <c r="N75" s="1618"/>
      <c r="O75" s="1618"/>
      <c r="P75" s="1618"/>
      <c r="Q75" s="1618"/>
      <c r="R75" s="1618"/>
      <c r="S75" s="1618"/>
      <c r="T75" s="1618"/>
      <c r="U75" s="1618"/>
      <c r="V75" s="1618"/>
      <c r="W75" s="1618"/>
      <c r="X75" s="1618"/>
      <c r="Y75" s="1618"/>
      <c r="Z75" s="1618"/>
      <c r="AA75" s="1618"/>
      <c r="AB75" s="1618"/>
      <c r="AC75" s="1619"/>
    </row>
    <row r="76" spans="2:30" ht="15.75" thickBot="1">
      <c r="B76" s="178"/>
      <c r="C76" s="176" t="s">
        <v>71</v>
      </c>
      <c r="D76" s="388">
        <v>1</v>
      </c>
      <c r="E76" s="389">
        <v>2</v>
      </c>
      <c r="F76" s="389">
        <v>3</v>
      </c>
      <c r="G76" s="389">
        <v>4</v>
      </c>
      <c r="H76" s="389">
        <v>5</v>
      </c>
      <c r="I76" s="389">
        <v>6</v>
      </c>
      <c r="J76" s="389">
        <v>7</v>
      </c>
      <c r="K76" s="389">
        <v>8</v>
      </c>
      <c r="L76" s="389">
        <v>9</v>
      </c>
      <c r="M76" s="389">
        <v>10</v>
      </c>
      <c r="N76" s="389">
        <v>11</v>
      </c>
      <c r="O76" s="389">
        <v>12</v>
      </c>
      <c r="P76" s="389">
        <v>13</v>
      </c>
      <c r="Q76" s="389">
        <v>14</v>
      </c>
      <c r="R76" s="389">
        <v>15</v>
      </c>
      <c r="S76" s="389">
        <v>16</v>
      </c>
      <c r="T76" s="389">
        <v>17</v>
      </c>
      <c r="U76" s="389">
        <v>18</v>
      </c>
      <c r="V76" s="389">
        <v>19</v>
      </c>
      <c r="W76" s="389">
        <v>20</v>
      </c>
      <c r="X76" s="389">
        <v>21</v>
      </c>
      <c r="Y76" s="389">
        <v>22</v>
      </c>
      <c r="Z76" s="389">
        <v>23</v>
      </c>
      <c r="AA76" s="389">
        <v>24</v>
      </c>
      <c r="AB76" s="390">
        <v>25</v>
      </c>
      <c r="AC76" s="188" t="s">
        <v>28</v>
      </c>
    </row>
    <row r="77" spans="2:30" s="180" customFormat="1" ht="15" customHeight="1" thickBot="1">
      <c r="B77" s="178"/>
      <c r="C77" s="114"/>
      <c r="D77" s="391"/>
      <c r="E77" s="392"/>
      <c r="F77" s="392"/>
      <c r="G77" s="392"/>
      <c r="H77" s="392"/>
      <c r="I77" s="392"/>
      <c r="J77" s="392"/>
      <c r="K77" s="392"/>
      <c r="L77" s="393"/>
      <c r="M77" s="392"/>
      <c r="N77" s="392"/>
      <c r="O77" s="392"/>
      <c r="P77" s="392"/>
      <c r="Q77" s="392"/>
      <c r="R77" s="392"/>
      <c r="S77" s="392"/>
      <c r="T77" s="392"/>
      <c r="U77" s="392"/>
      <c r="V77" s="393"/>
      <c r="W77" s="392"/>
      <c r="X77" s="392"/>
      <c r="Y77" s="392"/>
      <c r="Z77" s="392"/>
      <c r="AA77" s="392"/>
      <c r="AB77" s="394"/>
      <c r="AC77" s="179"/>
    </row>
    <row r="78" spans="2:30" ht="16.5" customHeight="1">
      <c r="B78" s="178"/>
      <c r="C78" s="181" t="s">
        <v>161</v>
      </c>
      <c r="D78" s="309">
        <f>'2. Medidas a) i)'!J69</f>
        <v>0</v>
      </c>
      <c r="E78" s="310">
        <f>'2. Medidas a) i)'!K69</f>
        <v>0</v>
      </c>
      <c r="F78" s="310">
        <f>'2. Medidas a) i)'!L69</f>
        <v>0</v>
      </c>
      <c r="G78" s="310">
        <f>'2. Medidas a) i)'!M69</f>
        <v>0</v>
      </c>
      <c r="H78" s="310">
        <f>'2. Medidas a) i)'!N69</f>
        <v>0</v>
      </c>
      <c r="I78" s="310">
        <f>'2. Medidas a) i)'!O69</f>
        <v>0</v>
      </c>
      <c r="J78" s="310">
        <f>'2. Medidas a) i)'!P69</f>
        <v>0</v>
      </c>
      <c r="K78" s="310">
        <f>'2. Medidas a) i)'!Q69</f>
        <v>0</v>
      </c>
      <c r="L78" s="310">
        <f>'2. Medidas a) i)'!R69</f>
        <v>0</v>
      </c>
      <c r="M78" s="310">
        <f>'2. Medidas a) i)'!S69</f>
        <v>0</v>
      </c>
      <c r="N78" s="310">
        <f>'2. Medidas a) i)'!T69</f>
        <v>0</v>
      </c>
      <c r="O78" s="310">
        <f>'2. Medidas a) i)'!U69</f>
        <v>0</v>
      </c>
      <c r="P78" s="310">
        <f>'2. Medidas a) i)'!V69</f>
        <v>0</v>
      </c>
      <c r="Q78" s="310">
        <f>'2. Medidas a) i)'!W69</f>
        <v>0</v>
      </c>
      <c r="R78" s="310">
        <f>'2. Medidas a) i)'!X69</f>
        <v>0</v>
      </c>
      <c r="S78" s="310">
        <f>'2. Medidas a) i)'!Y69</f>
        <v>0</v>
      </c>
      <c r="T78" s="310">
        <f>'2. Medidas a) i)'!Z69</f>
        <v>0</v>
      </c>
      <c r="U78" s="310">
        <f>'2. Medidas a) i)'!AA69</f>
        <v>0</v>
      </c>
      <c r="V78" s="310">
        <f>'2. Medidas a) i)'!AB69</f>
        <v>0</v>
      </c>
      <c r="W78" s="310">
        <f>'2. Medidas a) i)'!AC69</f>
        <v>0</v>
      </c>
      <c r="X78" s="310">
        <f>'2. Medidas a) i)'!AD69</f>
        <v>0</v>
      </c>
      <c r="Y78" s="310">
        <f>'2. Medidas a) i)'!AE69</f>
        <v>0</v>
      </c>
      <c r="Z78" s="310">
        <f>'2. Medidas a) i)'!AF69</f>
        <v>0</v>
      </c>
      <c r="AA78" s="310">
        <f>'2. Medidas a) i)'!AG69</f>
        <v>0</v>
      </c>
      <c r="AB78" s="310">
        <f>'2. Medidas a) i)'!AH69</f>
        <v>0</v>
      </c>
      <c r="AC78" s="311">
        <f t="shared" ref="AC78:AC84" si="5">SUM(D78:AB78)</f>
        <v>0</v>
      </c>
    </row>
    <row r="79" spans="2:30" ht="16.5" customHeight="1">
      <c r="B79" s="178"/>
      <c r="C79" s="181" t="s">
        <v>162</v>
      </c>
      <c r="D79" s="312">
        <f>'3. Medidas a) ii)'!J68</f>
        <v>0</v>
      </c>
      <c r="E79" s="313">
        <f>'3. Medidas a) ii)'!K68</f>
        <v>0</v>
      </c>
      <c r="F79" s="313">
        <f>'3. Medidas a) ii)'!L68</f>
        <v>0</v>
      </c>
      <c r="G79" s="313">
        <f>'3. Medidas a) ii)'!M68</f>
        <v>0</v>
      </c>
      <c r="H79" s="313">
        <f>'3. Medidas a) ii)'!N68</f>
        <v>0</v>
      </c>
      <c r="I79" s="313">
        <f>'3. Medidas a) ii)'!O68</f>
        <v>0</v>
      </c>
      <c r="J79" s="313">
        <f>'3. Medidas a) ii)'!P68</f>
        <v>0</v>
      </c>
      <c r="K79" s="313">
        <f>'3. Medidas a) ii)'!Q68</f>
        <v>0</v>
      </c>
      <c r="L79" s="313">
        <f>'3. Medidas a) ii)'!R68</f>
        <v>0</v>
      </c>
      <c r="M79" s="313">
        <f>'3. Medidas a) ii)'!S68</f>
        <v>0</v>
      </c>
      <c r="N79" s="313">
        <f>'3. Medidas a) ii)'!T68</f>
        <v>0</v>
      </c>
      <c r="O79" s="313">
        <f>'3. Medidas a) ii)'!U68</f>
        <v>0</v>
      </c>
      <c r="P79" s="313">
        <f>'3. Medidas a) ii)'!V68</f>
        <v>0</v>
      </c>
      <c r="Q79" s="313">
        <f>'3. Medidas a) ii)'!W68</f>
        <v>0</v>
      </c>
      <c r="R79" s="313">
        <f>'3. Medidas a) ii)'!X68</f>
        <v>0</v>
      </c>
      <c r="S79" s="313">
        <f>'3. Medidas a) ii)'!Y68</f>
        <v>0</v>
      </c>
      <c r="T79" s="313">
        <f>'3. Medidas a) ii)'!Z68</f>
        <v>0</v>
      </c>
      <c r="U79" s="313">
        <f>'3. Medidas a) ii)'!AA68</f>
        <v>0</v>
      </c>
      <c r="V79" s="313">
        <f>'3. Medidas a) ii)'!AB68</f>
        <v>0</v>
      </c>
      <c r="W79" s="313">
        <f>'3. Medidas a) ii)'!AC68</f>
        <v>0</v>
      </c>
      <c r="X79" s="313">
        <f>'3. Medidas a) ii)'!AD68</f>
        <v>0</v>
      </c>
      <c r="Y79" s="313">
        <f>'3. Medidas a) ii)'!AE68</f>
        <v>0</v>
      </c>
      <c r="Z79" s="313">
        <f>'3. Medidas a) ii)'!AF68</f>
        <v>0</v>
      </c>
      <c r="AA79" s="313">
        <f>'3. Medidas a) ii)'!AG68</f>
        <v>0</v>
      </c>
      <c r="AB79" s="313">
        <f>'3. Medidas a) ii)'!AH68</f>
        <v>0</v>
      </c>
      <c r="AC79" s="314">
        <f t="shared" si="5"/>
        <v>0</v>
      </c>
    </row>
    <row r="80" spans="2:30" ht="16.5" customHeight="1">
      <c r="B80" s="178"/>
      <c r="C80" s="181" t="s">
        <v>163</v>
      </c>
      <c r="D80" s="312">
        <f>'4. Medidas a).iii) Sistemas'!J55</f>
        <v>0</v>
      </c>
      <c r="E80" s="313">
        <f>'4. Medidas a).iii) Sistemas'!K55</f>
        <v>0</v>
      </c>
      <c r="F80" s="313">
        <f>'4. Medidas a).iii) Sistemas'!L55</f>
        <v>0</v>
      </c>
      <c r="G80" s="313">
        <f>'4. Medidas a).iii) Sistemas'!M55</f>
        <v>0</v>
      </c>
      <c r="H80" s="313">
        <f>'4. Medidas a).iii) Sistemas'!N55</f>
        <v>0</v>
      </c>
      <c r="I80" s="313">
        <f>'4. Medidas a).iii) Sistemas'!O55</f>
        <v>0</v>
      </c>
      <c r="J80" s="313">
        <f>'4. Medidas a).iii) Sistemas'!P55</f>
        <v>0</v>
      </c>
      <c r="K80" s="313">
        <f>'4. Medidas a).iii) Sistemas'!Q55</f>
        <v>0</v>
      </c>
      <c r="L80" s="313">
        <f>'4. Medidas a).iii) Sistemas'!R55</f>
        <v>0</v>
      </c>
      <c r="M80" s="313">
        <f>'4. Medidas a).iii) Sistemas'!S55</f>
        <v>0</v>
      </c>
      <c r="N80" s="313">
        <f>'4. Medidas a).iii) Sistemas'!T55</f>
        <v>0</v>
      </c>
      <c r="O80" s="313">
        <f>'4. Medidas a).iii) Sistemas'!U55</f>
        <v>0</v>
      </c>
      <c r="P80" s="313">
        <f>'4. Medidas a).iii) Sistemas'!V55</f>
        <v>0</v>
      </c>
      <c r="Q80" s="313">
        <f>'4. Medidas a).iii) Sistemas'!W55</f>
        <v>0</v>
      </c>
      <c r="R80" s="313">
        <f>'4. Medidas a).iii) Sistemas'!X55</f>
        <v>0</v>
      </c>
      <c r="S80" s="313">
        <f>'4. Medidas a).iii) Sistemas'!Y55</f>
        <v>0</v>
      </c>
      <c r="T80" s="313">
        <f>'4. Medidas a).iii) Sistemas'!Z55</f>
        <v>0</v>
      </c>
      <c r="U80" s="313">
        <f>'4. Medidas a).iii) Sistemas'!AA55</f>
        <v>0</v>
      </c>
      <c r="V80" s="313">
        <f>'4. Medidas a).iii) Sistemas'!AB55</f>
        <v>0</v>
      </c>
      <c r="W80" s="313">
        <f>'4. Medidas a).iii) Sistemas'!AC55</f>
        <v>0</v>
      </c>
      <c r="X80" s="313">
        <f>'4. Medidas a).iii) Sistemas'!AD55</f>
        <v>0</v>
      </c>
      <c r="Y80" s="313">
        <f>'4. Medidas a).iii) Sistemas'!AE55</f>
        <v>0</v>
      </c>
      <c r="Z80" s="313">
        <f>'4. Medidas a).iii) Sistemas'!AF55</f>
        <v>0</v>
      </c>
      <c r="AA80" s="313">
        <f>'4. Medidas a).iii) Sistemas'!AG55</f>
        <v>0</v>
      </c>
      <c r="AB80" s="313">
        <f>'4. Medidas a).iii) Sistemas'!AH55</f>
        <v>0</v>
      </c>
      <c r="AC80" s="314">
        <f t="shared" si="5"/>
        <v>0</v>
      </c>
    </row>
    <row r="81" spans="2:29" ht="16.5" customHeight="1">
      <c r="B81" s="125"/>
      <c r="C81" s="181" t="s">
        <v>425</v>
      </c>
      <c r="D81" s="312">
        <f>'5. Medidas a).iii) Iluminação'!M201</f>
        <v>0</v>
      </c>
      <c r="E81" s="313">
        <f>'5. Medidas a).iii) Iluminação'!N201</f>
        <v>0</v>
      </c>
      <c r="F81" s="313">
        <f>'5. Medidas a).iii) Iluminação'!O201</f>
        <v>0</v>
      </c>
      <c r="G81" s="313">
        <f>'5. Medidas a).iii) Iluminação'!P201</f>
        <v>0</v>
      </c>
      <c r="H81" s="313">
        <f>'5. Medidas a).iii) Iluminação'!Q201</f>
        <v>0</v>
      </c>
      <c r="I81" s="313">
        <f>'5. Medidas a).iii) Iluminação'!R201</f>
        <v>0</v>
      </c>
      <c r="J81" s="313">
        <f>'5. Medidas a).iii) Iluminação'!S201</f>
        <v>0</v>
      </c>
      <c r="K81" s="313">
        <f>'5. Medidas a).iii) Iluminação'!T201</f>
        <v>0</v>
      </c>
      <c r="L81" s="313">
        <f>'5. Medidas a).iii) Iluminação'!U201</f>
        <v>0</v>
      </c>
      <c r="M81" s="313">
        <f>'5. Medidas a).iii) Iluminação'!V201</f>
        <v>0</v>
      </c>
      <c r="N81" s="313">
        <f>'5. Medidas a).iii) Iluminação'!W201</f>
        <v>0</v>
      </c>
      <c r="O81" s="313">
        <f>'5. Medidas a).iii) Iluminação'!X201</f>
        <v>0</v>
      </c>
      <c r="P81" s="313">
        <f>'5. Medidas a).iii) Iluminação'!Y201</f>
        <v>0</v>
      </c>
      <c r="Q81" s="313">
        <f>'5. Medidas a).iii) Iluminação'!Z201</f>
        <v>0</v>
      </c>
      <c r="R81" s="313">
        <f>'5. Medidas a).iii) Iluminação'!AA201</f>
        <v>0</v>
      </c>
      <c r="S81" s="313">
        <f>'5. Medidas a).iii) Iluminação'!AB201</f>
        <v>0</v>
      </c>
      <c r="T81" s="313">
        <f>'5. Medidas a).iii) Iluminação'!AC201</f>
        <v>0</v>
      </c>
      <c r="U81" s="313">
        <f>'5. Medidas a).iii) Iluminação'!AD201</f>
        <v>0</v>
      </c>
      <c r="V81" s="313">
        <f>'5. Medidas a).iii) Iluminação'!AE201</f>
        <v>0</v>
      </c>
      <c r="W81" s="313">
        <f>'5. Medidas a).iii) Iluminação'!AF201</f>
        <v>0</v>
      </c>
      <c r="X81" s="313">
        <f>'5. Medidas a).iii) Iluminação'!AG201</f>
        <v>0</v>
      </c>
      <c r="Y81" s="313">
        <f>'5. Medidas a).iii) Iluminação'!AH201</f>
        <v>0</v>
      </c>
      <c r="Z81" s="313">
        <f>'5. Medidas a).iii) Iluminação'!AI201</f>
        <v>0</v>
      </c>
      <c r="AA81" s="313">
        <f>'5. Medidas a).iii) Iluminação'!AJ201</f>
        <v>0</v>
      </c>
      <c r="AB81" s="313">
        <f>'5. Medidas a).iii) Iluminação'!AK201</f>
        <v>0</v>
      </c>
      <c r="AC81" s="314">
        <f t="shared" si="5"/>
        <v>0</v>
      </c>
    </row>
    <row r="82" spans="2:29" ht="16.5" customHeight="1">
      <c r="B82" s="125"/>
      <c r="C82" s="181" t="s">
        <v>426</v>
      </c>
      <c r="D82" s="312">
        <f>'6. Medidas a) iv)'!J55</f>
        <v>0</v>
      </c>
      <c r="E82" s="313">
        <f>'6. Medidas a) iv)'!K55</f>
        <v>0</v>
      </c>
      <c r="F82" s="313">
        <f>'6. Medidas a) iv)'!L55</f>
        <v>0</v>
      </c>
      <c r="G82" s="313">
        <f>'6. Medidas a) iv)'!M55</f>
        <v>0</v>
      </c>
      <c r="H82" s="313">
        <f>'6. Medidas a) iv)'!N55</f>
        <v>0</v>
      </c>
      <c r="I82" s="313">
        <f>'6. Medidas a) iv)'!O55</f>
        <v>0</v>
      </c>
      <c r="J82" s="313">
        <f>'6. Medidas a) iv)'!P55</f>
        <v>0</v>
      </c>
      <c r="K82" s="313">
        <f>'6. Medidas a) iv)'!Q55</f>
        <v>0</v>
      </c>
      <c r="L82" s="313">
        <f>'6. Medidas a) iv)'!R55</f>
        <v>0</v>
      </c>
      <c r="M82" s="313">
        <f>'6. Medidas a) iv)'!S55</f>
        <v>0</v>
      </c>
      <c r="N82" s="313">
        <f>'6. Medidas a) iv)'!T55</f>
        <v>0</v>
      </c>
      <c r="O82" s="313">
        <f>'6. Medidas a) iv)'!U55</f>
        <v>0</v>
      </c>
      <c r="P82" s="313">
        <f>'6. Medidas a) iv)'!V55</f>
        <v>0</v>
      </c>
      <c r="Q82" s="313">
        <f>'6. Medidas a) iv)'!W55</f>
        <v>0</v>
      </c>
      <c r="R82" s="313">
        <f>'6. Medidas a) iv)'!X55</f>
        <v>0</v>
      </c>
      <c r="S82" s="313">
        <f>'6. Medidas a) iv)'!Y55</f>
        <v>0</v>
      </c>
      <c r="T82" s="313">
        <f>'6. Medidas a) iv)'!Z55</f>
        <v>0</v>
      </c>
      <c r="U82" s="313">
        <f>'6. Medidas a) iv)'!AA55</f>
        <v>0</v>
      </c>
      <c r="V82" s="313">
        <f>'6. Medidas a) iv)'!AB55</f>
        <v>0</v>
      </c>
      <c r="W82" s="313">
        <f>'6. Medidas a) iv)'!AC55</f>
        <v>0</v>
      </c>
      <c r="X82" s="313">
        <f>'6. Medidas a) iv)'!AD55</f>
        <v>0</v>
      </c>
      <c r="Y82" s="313">
        <f>'6. Medidas a) iv)'!AE55</f>
        <v>0</v>
      </c>
      <c r="Z82" s="313">
        <f>'6. Medidas a) iv)'!AF55</f>
        <v>0</v>
      </c>
      <c r="AA82" s="313">
        <f>'6. Medidas a) iv)'!AG55</f>
        <v>0</v>
      </c>
      <c r="AB82" s="313">
        <f>'6. Medidas a) iv)'!AH55</f>
        <v>0</v>
      </c>
      <c r="AC82" s="314">
        <f t="shared" si="5"/>
        <v>0</v>
      </c>
    </row>
    <row r="83" spans="2:29" ht="16.5" customHeight="1">
      <c r="B83" s="125"/>
      <c r="C83" s="181" t="s">
        <v>164</v>
      </c>
      <c r="D83" s="312">
        <f>'7. Medidas b) i)'!K54</f>
        <v>0</v>
      </c>
      <c r="E83" s="313">
        <f>'7. Medidas b) i)'!L54</f>
        <v>0</v>
      </c>
      <c r="F83" s="313">
        <f>'7. Medidas b) i)'!M54</f>
        <v>0</v>
      </c>
      <c r="G83" s="313">
        <f>'7. Medidas b) i)'!N54</f>
        <v>0</v>
      </c>
      <c r="H83" s="313">
        <f>'7. Medidas b) i)'!O54</f>
        <v>0</v>
      </c>
      <c r="I83" s="313">
        <f>'7. Medidas b) i)'!P54</f>
        <v>0</v>
      </c>
      <c r="J83" s="313">
        <f>'7. Medidas b) i)'!Q54</f>
        <v>0</v>
      </c>
      <c r="K83" s="313">
        <f>'7. Medidas b) i)'!R54</f>
        <v>0</v>
      </c>
      <c r="L83" s="313">
        <f>'7. Medidas b) i)'!S54</f>
        <v>0</v>
      </c>
      <c r="M83" s="313">
        <f>'7. Medidas b) i)'!T54</f>
        <v>0</v>
      </c>
      <c r="N83" s="313">
        <f>'7. Medidas b) i)'!U54</f>
        <v>0</v>
      </c>
      <c r="O83" s="313">
        <f>'7. Medidas b) i)'!V54</f>
        <v>0</v>
      </c>
      <c r="P83" s="313">
        <f>'7. Medidas b) i)'!W54</f>
        <v>0</v>
      </c>
      <c r="Q83" s="313">
        <f>'7. Medidas b) i)'!X54</f>
        <v>0</v>
      </c>
      <c r="R83" s="313">
        <f>'7. Medidas b) i)'!Y54</f>
        <v>0</v>
      </c>
      <c r="S83" s="313">
        <f>'7. Medidas b) i)'!Z54</f>
        <v>0</v>
      </c>
      <c r="T83" s="313">
        <f>'7. Medidas b) i)'!AA54</f>
        <v>0</v>
      </c>
      <c r="U83" s="313">
        <f>'7. Medidas b) i)'!AB54</f>
        <v>0</v>
      </c>
      <c r="V83" s="313">
        <f>'7. Medidas b) i)'!AC54</f>
        <v>0</v>
      </c>
      <c r="W83" s="313">
        <f>'7. Medidas b) i)'!AD54</f>
        <v>0</v>
      </c>
      <c r="X83" s="313">
        <f>'7. Medidas b) i)'!AE54</f>
        <v>0</v>
      </c>
      <c r="Y83" s="313">
        <f>'7. Medidas b) i)'!AF54</f>
        <v>0</v>
      </c>
      <c r="Z83" s="313">
        <f>'7. Medidas b) i)'!AG54</f>
        <v>0</v>
      </c>
      <c r="AA83" s="313">
        <f>'7. Medidas b) i)'!AH54</f>
        <v>0</v>
      </c>
      <c r="AB83" s="313">
        <f>'7. Medidas b) i)'!AI54</f>
        <v>0</v>
      </c>
      <c r="AC83" s="314">
        <f t="shared" si="5"/>
        <v>0</v>
      </c>
    </row>
    <row r="84" spans="2:29" ht="16.5" customHeight="1">
      <c r="B84" s="125"/>
      <c r="C84" s="181" t="s">
        <v>165</v>
      </c>
      <c r="D84" s="312">
        <f>'8. Medidas b) ii)'!J56</f>
        <v>0</v>
      </c>
      <c r="E84" s="313">
        <f>'8. Medidas b) ii)'!K56</f>
        <v>0</v>
      </c>
      <c r="F84" s="313">
        <f>'8. Medidas b) ii)'!L56</f>
        <v>0</v>
      </c>
      <c r="G84" s="313">
        <f>'8. Medidas b) ii)'!M56</f>
        <v>0</v>
      </c>
      <c r="H84" s="313">
        <f>'8. Medidas b) ii)'!N56</f>
        <v>0</v>
      </c>
      <c r="I84" s="313">
        <f>'8. Medidas b) ii)'!O56</f>
        <v>0</v>
      </c>
      <c r="J84" s="313">
        <f>'8. Medidas b) ii)'!P56</f>
        <v>0</v>
      </c>
      <c r="K84" s="313">
        <f>'8. Medidas b) ii)'!Q56</f>
        <v>0</v>
      </c>
      <c r="L84" s="313">
        <f>'8. Medidas b) ii)'!R56</f>
        <v>0</v>
      </c>
      <c r="M84" s="313">
        <f>'8. Medidas b) ii)'!S56</f>
        <v>0</v>
      </c>
      <c r="N84" s="313">
        <f>'8. Medidas b) ii)'!T56</f>
        <v>0</v>
      </c>
      <c r="O84" s="313">
        <f>'8. Medidas b) ii)'!U56</f>
        <v>0</v>
      </c>
      <c r="P84" s="313">
        <f>'8. Medidas b) ii)'!V56</f>
        <v>0</v>
      </c>
      <c r="Q84" s="313">
        <f>'8. Medidas b) ii)'!W56</f>
        <v>0</v>
      </c>
      <c r="R84" s="313">
        <f>'8. Medidas b) ii)'!X56</f>
        <v>0</v>
      </c>
      <c r="S84" s="313">
        <f>'8. Medidas b) ii)'!Y56</f>
        <v>0</v>
      </c>
      <c r="T84" s="313">
        <f>'8. Medidas b) ii)'!Z56</f>
        <v>0</v>
      </c>
      <c r="U84" s="313">
        <f>'8. Medidas b) ii)'!AA56</f>
        <v>0</v>
      </c>
      <c r="V84" s="313">
        <f>'8. Medidas b) ii)'!AB56</f>
        <v>0</v>
      </c>
      <c r="W84" s="313">
        <f>'8. Medidas b) ii)'!AC56</f>
        <v>0</v>
      </c>
      <c r="X84" s="313">
        <f>'8. Medidas b) ii)'!AD56</f>
        <v>0</v>
      </c>
      <c r="Y84" s="313">
        <f>'8. Medidas b) ii)'!AE56</f>
        <v>0</v>
      </c>
      <c r="Z84" s="313">
        <f>'8. Medidas b) ii)'!AF56</f>
        <v>0</v>
      </c>
      <c r="AA84" s="313">
        <f>'8. Medidas b) ii)'!AG56</f>
        <v>0</v>
      </c>
      <c r="AB84" s="313">
        <f>'8. Medidas b) ii)'!AH56</f>
        <v>0</v>
      </c>
      <c r="AC84" s="314">
        <f t="shared" si="5"/>
        <v>0</v>
      </c>
    </row>
    <row r="85" spans="2:29" ht="16.5" customHeight="1" thickBot="1">
      <c r="B85" s="125"/>
      <c r="C85" s="184" t="s">
        <v>98</v>
      </c>
      <c r="D85" s="315">
        <f t="shared" ref="D85:AB85" si="6">SUM(D78:D84)</f>
        <v>0</v>
      </c>
      <c r="E85" s="316">
        <f t="shared" si="6"/>
        <v>0</v>
      </c>
      <c r="F85" s="316">
        <f t="shared" si="6"/>
        <v>0</v>
      </c>
      <c r="G85" s="316">
        <f t="shared" si="6"/>
        <v>0</v>
      </c>
      <c r="H85" s="316">
        <f t="shared" si="6"/>
        <v>0</v>
      </c>
      <c r="I85" s="316">
        <f t="shared" si="6"/>
        <v>0</v>
      </c>
      <c r="J85" s="316">
        <f t="shared" si="6"/>
        <v>0</v>
      </c>
      <c r="K85" s="316">
        <f t="shared" si="6"/>
        <v>0</v>
      </c>
      <c r="L85" s="316">
        <f t="shared" si="6"/>
        <v>0</v>
      </c>
      <c r="M85" s="316">
        <f t="shared" si="6"/>
        <v>0</v>
      </c>
      <c r="N85" s="316">
        <f t="shared" si="6"/>
        <v>0</v>
      </c>
      <c r="O85" s="316">
        <f t="shared" si="6"/>
        <v>0</v>
      </c>
      <c r="P85" s="316">
        <f t="shared" si="6"/>
        <v>0</v>
      </c>
      <c r="Q85" s="316">
        <f t="shared" si="6"/>
        <v>0</v>
      </c>
      <c r="R85" s="316">
        <f t="shared" si="6"/>
        <v>0</v>
      </c>
      <c r="S85" s="316">
        <f t="shared" si="6"/>
        <v>0</v>
      </c>
      <c r="T85" s="316">
        <f t="shared" si="6"/>
        <v>0</v>
      </c>
      <c r="U85" s="316">
        <f t="shared" si="6"/>
        <v>0</v>
      </c>
      <c r="V85" s="316">
        <f t="shared" si="6"/>
        <v>0</v>
      </c>
      <c r="W85" s="316">
        <f t="shared" si="6"/>
        <v>0</v>
      </c>
      <c r="X85" s="316">
        <f t="shared" si="6"/>
        <v>0</v>
      </c>
      <c r="Y85" s="316">
        <f t="shared" si="6"/>
        <v>0</v>
      </c>
      <c r="Z85" s="316">
        <f t="shared" si="6"/>
        <v>0</v>
      </c>
      <c r="AA85" s="316">
        <f t="shared" si="6"/>
        <v>0</v>
      </c>
      <c r="AB85" s="316">
        <f t="shared" si="6"/>
        <v>0</v>
      </c>
      <c r="AC85" s="317">
        <f t="shared" ref="AC85" si="7">SUM(AC78:AC84)</f>
        <v>0</v>
      </c>
    </row>
    <row r="86" spans="2:29" ht="16.5" customHeight="1" thickBot="1">
      <c r="B86" s="127"/>
      <c r="C86" s="128"/>
      <c r="D86" s="128"/>
      <c r="E86" s="128"/>
      <c r="F86" s="128"/>
      <c r="G86" s="128"/>
      <c r="H86" s="128"/>
      <c r="I86" s="128"/>
      <c r="J86" s="128"/>
      <c r="K86" s="128"/>
      <c r="L86" s="128"/>
      <c r="M86" s="129"/>
      <c r="N86" s="130"/>
      <c r="O86" s="130"/>
      <c r="P86" s="130"/>
      <c r="Q86" s="130"/>
      <c r="R86" s="130"/>
      <c r="S86" s="130"/>
      <c r="T86" s="130"/>
      <c r="U86" s="130"/>
      <c r="V86" s="130"/>
      <c r="W86" s="130"/>
      <c r="X86" s="130"/>
      <c r="Y86" s="130"/>
      <c r="Z86" s="130"/>
      <c r="AA86" s="130"/>
      <c r="AB86" s="130"/>
      <c r="AC86" s="131"/>
    </row>
    <row r="87" spans="2:29">
      <c r="C87" s="592"/>
    </row>
  </sheetData>
  <sheetProtection algorithmName="SHA-512" hashValue="PTMcvqg/h66p3efL/Gsv3q4sXiSHJfQg3IIRV9H5HF2fYCNDZ+MMKrfgn/wqxk0IWn2xUt60EeJ9Z/Acf2Dyjw==" saltValue="jx0WyU3ABc3lMaqLi0PCVw==" spinCount="100000" sheet="1" objects="1" scenarios="1"/>
  <protectedRanges>
    <protectedRange sqref="I24:I25" name="Intervalo1"/>
  </protectedRanges>
  <mergeCells count="20">
    <mergeCell ref="D75:AC75"/>
    <mergeCell ref="D61:AC61"/>
    <mergeCell ref="C9:D9"/>
    <mergeCell ref="C46:G46"/>
    <mergeCell ref="C37:D37"/>
    <mergeCell ref="E39:G39"/>
    <mergeCell ref="E40:F40"/>
    <mergeCell ref="E41:F41"/>
    <mergeCell ref="E42:F42"/>
    <mergeCell ref="E47:G47"/>
    <mergeCell ref="C47:D47"/>
    <mergeCell ref="E48:F48"/>
    <mergeCell ref="E49:F49"/>
    <mergeCell ref="C52:D52"/>
    <mergeCell ref="I24:K26"/>
    <mergeCell ref="C7:G7"/>
    <mergeCell ref="C34:G34"/>
    <mergeCell ref="C14:G14"/>
    <mergeCell ref="F21:F25"/>
    <mergeCell ref="AD63:AD64"/>
  </mergeCells>
  <conditionalFormatting sqref="D73:AB73">
    <cfRule type="cellIs" dxfId="18" priority="18" operator="equal">
      <formula>0</formula>
    </cfRule>
  </conditionalFormatting>
  <conditionalFormatting sqref="AC72">
    <cfRule type="cellIs" dxfId="17" priority="15" operator="equal">
      <formula>0</formula>
    </cfRule>
  </conditionalFormatting>
  <conditionalFormatting sqref="D72:AB72">
    <cfRule type="cellIs" dxfId="16" priority="13" operator="equal">
      <formula>0</formula>
    </cfRule>
  </conditionalFormatting>
  <conditionalFormatting sqref="E9">
    <cfRule type="containsText" dxfId="15" priority="6" operator="containsText" text="Erro nas economias de energia">
      <formula>NOT(ISERROR(SEARCH("Erro nas economias de energia",E9)))</formula>
    </cfRule>
    <cfRule type="expression" dxfId="14" priority="7">
      <formula>$E$9="Não"</formula>
    </cfRule>
  </conditionalFormatting>
  <hyperlinks>
    <hyperlink ref="E2" location="Home!A1" display="Home"/>
    <hyperlink ref="C2" location="'0. Ajuda'!Área_de_Impressão" display="Ajuda"/>
  </hyperlinks>
  <pageMargins left="0.7" right="0.7" top="0.75" bottom="0.75" header="0.3" footer="0.3"/>
  <pageSetup paperSize="9" scale="2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'AP.2. Fatores de conversão'!$C$22:$C$26</xm:f>
          </x14:formula1>
          <xm:sqref>E37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85"/>
  <sheetViews>
    <sheetView showGridLines="0" topLeftCell="A56" zoomScale="70" zoomScaleNormal="70" workbookViewId="0">
      <selection activeCell="E63" sqref="E63"/>
    </sheetView>
  </sheetViews>
  <sheetFormatPr defaultColWidth="9.140625" defaultRowHeight="15"/>
  <cols>
    <col min="1" max="1" width="9.140625" style="175"/>
    <col min="2" max="2" width="6.7109375" style="175" customWidth="1"/>
    <col min="3" max="3" width="45.5703125" style="175" customWidth="1"/>
    <col min="4" max="4" width="23.5703125" style="175" customWidth="1"/>
    <col min="5" max="5" width="23" style="175" customWidth="1"/>
    <col min="6" max="6" width="18.7109375" style="175" customWidth="1"/>
    <col min="7" max="7" width="22.7109375" style="175" customWidth="1"/>
    <col min="8" max="8" width="17.7109375" style="175" customWidth="1"/>
    <col min="9" max="9" width="18.5703125" style="175" customWidth="1"/>
    <col min="10" max="10" width="34.140625" style="175" customWidth="1"/>
    <col min="11" max="11" width="17.7109375" style="175" customWidth="1"/>
    <col min="12" max="12" width="18.140625" style="175" customWidth="1"/>
    <col min="13" max="13" width="19.5703125" style="175" customWidth="1"/>
    <col min="14" max="14" width="18.42578125" style="175" customWidth="1"/>
    <col min="15" max="15" width="16.85546875" style="175" customWidth="1"/>
    <col min="16" max="28" width="13.7109375" style="175" customWidth="1"/>
    <col min="29" max="29" width="16.85546875" style="175" customWidth="1"/>
    <col min="30" max="30" width="14" style="175" customWidth="1"/>
    <col min="31" max="16384" width="9.140625" style="175"/>
  </cols>
  <sheetData>
    <row r="2" spans="2:10" ht="24.75" customHeight="1">
      <c r="C2" s="1136" t="s">
        <v>250</v>
      </c>
      <c r="D2" s="3"/>
      <c r="E2" s="1137" t="s">
        <v>315</v>
      </c>
    </row>
    <row r="3" spans="2:10" ht="24.75" customHeight="1">
      <c r="C3" s="460"/>
    </row>
    <row r="4" spans="2:10" ht="24.75" customHeight="1">
      <c r="B4" s="508" t="s">
        <v>333</v>
      </c>
      <c r="D4" s="508"/>
      <c r="E4" s="109"/>
      <c r="F4" s="109"/>
      <c r="J4" s="1127"/>
    </row>
    <row r="5" spans="2:10" ht="24.75" customHeight="1" thickBot="1">
      <c r="B5" s="109"/>
      <c r="C5" s="567"/>
      <c r="D5" s="567"/>
      <c r="E5" s="109"/>
      <c r="F5" s="109"/>
      <c r="J5" s="1128"/>
    </row>
    <row r="6" spans="2:10" ht="24.75" customHeight="1">
      <c r="B6" s="237"/>
      <c r="C6" s="506"/>
      <c r="D6" s="506"/>
      <c r="E6" s="101"/>
      <c r="F6" s="101"/>
      <c r="G6" s="101"/>
      <c r="H6" s="238"/>
      <c r="J6" s="1127"/>
    </row>
    <row r="7" spans="2:10" ht="53.25" customHeight="1">
      <c r="B7" s="239"/>
      <c r="C7" s="1610" t="s">
        <v>209</v>
      </c>
      <c r="D7" s="1610"/>
      <c r="E7" s="1610"/>
      <c r="F7" s="1610"/>
      <c r="G7" s="1610"/>
      <c r="H7" s="240"/>
      <c r="J7" s="1129"/>
    </row>
    <row r="8" spans="2:10" ht="12.75" customHeight="1" thickBot="1">
      <c r="B8" s="239"/>
      <c r="C8" s="138"/>
      <c r="F8" s="109"/>
      <c r="G8" s="109"/>
      <c r="H8" s="240"/>
      <c r="J8" s="1129"/>
    </row>
    <row r="9" spans="2:10" ht="36.75" customHeight="1" thickBot="1">
      <c r="B9" s="239"/>
      <c r="C9" s="1620" t="s">
        <v>272</v>
      </c>
      <c r="D9" s="1621"/>
      <c r="E9" s="943" t="str">
        <f>IF(F9=0,"",IF(F9&gt;=30%,"Sim","Não"))</f>
        <v>Sim</v>
      </c>
      <c r="F9" s="605" t="str">
        <f>IF('1. Identificação Ben. Oper.'!D51=0,"",'R.5. Indicadores'!E18/'1. Identificação Ben. Oper.'!D51)</f>
        <v/>
      </c>
      <c r="G9" s="109"/>
      <c r="H9" s="240"/>
      <c r="J9" s="194"/>
    </row>
    <row r="10" spans="2:10" ht="18" customHeight="1" thickBot="1">
      <c r="B10" s="250"/>
      <c r="C10" s="507"/>
      <c r="D10" s="507"/>
      <c r="E10" s="130"/>
      <c r="F10" s="130"/>
      <c r="G10" s="130"/>
      <c r="H10" s="131"/>
      <c r="J10" s="1129"/>
    </row>
    <row r="11" spans="2:10" ht="13.5" customHeight="1">
      <c r="B11" s="237"/>
      <c r="C11" s="101"/>
      <c r="D11" s="101"/>
      <c r="E11" s="101"/>
      <c r="F11" s="101"/>
      <c r="G11" s="101"/>
      <c r="H11" s="238"/>
      <c r="I11" s="239"/>
      <c r="J11" s="109"/>
    </row>
    <row r="12" spans="2:10" ht="19.5" customHeight="1">
      <c r="B12" s="239"/>
      <c r="C12" s="109"/>
      <c r="D12" s="509" t="s">
        <v>259</v>
      </c>
      <c r="E12" s="109"/>
      <c r="F12" s="109"/>
      <c r="G12" s="109"/>
      <c r="H12" s="240"/>
      <c r="I12" s="239"/>
      <c r="J12" s="109"/>
    </row>
    <row r="13" spans="2:10" ht="13.5" customHeight="1">
      <c r="B13" s="239"/>
      <c r="C13" s="109"/>
      <c r="D13" s="109"/>
      <c r="E13" s="109"/>
      <c r="F13" s="109"/>
      <c r="G13" s="109"/>
      <c r="H13" s="240"/>
      <c r="I13" s="239"/>
      <c r="J13" s="109"/>
    </row>
    <row r="14" spans="2:10" ht="41.25" customHeight="1">
      <c r="B14" s="239"/>
      <c r="C14" s="1612" t="s">
        <v>260</v>
      </c>
      <c r="D14" s="1612"/>
      <c r="E14" s="1612"/>
      <c r="F14" s="1612"/>
      <c r="G14" s="1612"/>
      <c r="H14" s="240"/>
      <c r="I14" s="239"/>
      <c r="J14" s="109"/>
    </row>
    <row r="15" spans="2:10" ht="24.75" hidden="1" customHeight="1" thickBot="1">
      <c r="B15" s="239"/>
      <c r="C15" s="109"/>
      <c r="D15" s="109"/>
      <c r="E15" s="109"/>
      <c r="F15" s="109"/>
      <c r="G15" s="109"/>
      <c r="H15" s="240"/>
      <c r="I15" s="239"/>
      <c r="J15" s="109"/>
    </row>
    <row r="16" spans="2:10" ht="31.5" hidden="1" customHeight="1" thickBot="1">
      <c r="B16" s="239"/>
      <c r="C16" s="267" t="s">
        <v>166</v>
      </c>
      <c r="D16" s="451">
        <f>D28</f>
        <v>0</v>
      </c>
      <c r="E16" s="109"/>
      <c r="F16" s="109"/>
      <c r="G16" s="109"/>
      <c r="H16" s="240"/>
      <c r="I16" s="945"/>
      <c r="J16" s="109"/>
    </row>
    <row r="17" spans="2:11" ht="15" customHeight="1">
      <c r="B17" s="239"/>
      <c r="C17" s="109"/>
      <c r="D17" s="109"/>
      <c r="E17" s="109"/>
      <c r="F17" s="109"/>
      <c r="G17" s="109"/>
      <c r="H17" s="240"/>
      <c r="I17" s="945"/>
      <c r="J17" s="109"/>
    </row>
    <row r="18" spans="2:11" ht="33" customHeight="1" thickBot="1">
      <c r="B18" s="239"/>
      <c r="C18" s="109"/>
      <c r="D18" s="62" t="s">
        <v>255</v>
      </c>
      <c r="E18" s="61" t="s">
        <v>256</v>
      </c>
      <c r="F18" s="60" t="s">
        <v>257</v>
      </c>
      <c r="G18" s="61" t="s">
        <v>258</v>
      </c>
      <c r="H18" s="240"/>
      <c r="I18" s="945"/>
      <c r="J18" s="109"/>
    </row>
    <row r="19" spans="2:11" ht="21" customHeight="1">
      <c r="B19" s="239"/>
      <c r="C19" s="227" t="s">
        <v>161</v>
      </c>
      <c r="D19" s="1124">
        <f>'2. Medidas a) i)'!E37</f>
        <v>0</v>
      </c>
      <c r="E19" s="1125">
        <f>'2. Medidas a) i)'!E38</f>
        <v>0</v>
      </c>
      <c r="F19" s="1125">
        <f>'2. Medidas a) i)'!E39</f>
        <v>0</v>
      </c>
      <c r="G19" s="1125">
        <f>'2. Medidas a) i)'!E40</f>
        <v>0</v>
      </c>
      <c r="H19" s="240"/>
      <c r="I19" s="945"/>
      <c r="J19" s="109"/>
    </row>
    <row r="20" spans="2:11" ht="21" customHeight="1">
      <c r="B20" s="239"/>
      <c r="C20" s="228" t="s">
        <v>162</v>
      </c>
      <c r="D20" s="415">
        <f>'3. Medidas a) ii)'!E36</f>
        <v>0</v>
      </c>
      <c r="E20" s="415">
        <f>'3. Medidas a) ii)'!E37</f>
        <v>0</v>
      </c>
      <c r="F20" s="415">
        <f>'3. Medidas a) ii)'!E38</f>
        <v>0</v>
      </c>
      <c r="G20" s="415">
        <f>'3. Medidas a) ii)'!E39</f>
        <v>0</v>
      </c>
      <c r="H20" s="240"/>
      <c r="I20" s="945"/>
      <c r="J20" s="109"/>
    </row>
    <row r="21" spans="2:11" ht="21" customHeight="1">
      <c r="B21" s="239"/>
      <c r="C21" s="228" t="s">
        <v>163</v>
      </c>
      <c r="D21" s="415">
        <f>'4. Medidas a).iii) Sistemas'!E24</f>
        <v>0</v>
      </c>
      <c r="E21" s="415">
        <f>'4. Medidas a).iii) Sistemas'!E25</f>
        <v>0</v>
      </c>
      <c r="F21" s="1613" t="s">
        <v>96</v>
      </c>
      <c r="G21" s="415">
        <f>'4. Medidas a).iii) Sistemas'!E26</f>
        <v>0</v>
      </c>
      <c r="H21" s="240"/>
      <c r="I21" s="945"/>
      <c r="J21" s="109"/>
    </row>
    <row r="22" spans="2:11" ht="21" customHeight="1">
      <c r="B22" s="239"/>
      <c r="C22" s="228" t="s">
        <v>425</v>
      </c>
      <c r="D22" s="415">
        <f>'5. Medidas a).iii) Iluminação'!E19</f>
        <v>0</v>
      </c>
      <c r="E22" s="415">
        <f>'5. Medidas a).iii) Iluminação'!E20</f>
        <v>0</v>
      </c>
      <c r="F22" s="1614"/>
      <c r="G22" s="415">
        <f>'5. Medidas a).iii) Iluminação'!E21</f>
        <v>0</v>
      </c>
      <c r="H22" s="240"/>
      <c r="I22" s="945"/>
      <c r="J22" s="109"/>
    </row>
    <row r="23" spans="2:11" ht="21" customHeight="1">
      <c r="B23" s="239"/>
      <c r="C23" s="228" t="s">
        <v>426</v>
      </c>
      <c r="D23" s="1126">
        <f>'6. Medidas a) iv)'!E24</f>
        <v>0</v>
      </c>
      <c r="E23" s="1126">
        <f>'6. Medidas a) iv)'!E25</f>
        <v>0</v>
      </c>
      <c r="F23" s="1614"/>
      <c r="G23" s="1126">
        <f>'6. Medidas a) iv)'!E26</f>
        <v>0</v>
      </c>
      <c r="H23" s="240"/>
      <c r="I23" s="945"/>
      <c r="J23" s="109"/>
    </row>
    <row r="24" spans="2:11" s="135" customFormat="1" ht="21" customHeight="1">
      <c r="B24" s="139"/>
      <c r="C24" s="229" t="s">
        <v>164</v>
      </c>
      <c r="D24" s="415">
        <f>'7. Medidas b) i)'!E23</f>
        <v>0</v>
      </c>
      <c r="E24" s="415">
        <f>'7. Medidas b) i)'!E24</f>
        <v>0</v>
      </c>
      <c r="F24" s="1614"/>
      <c r="G24" s="415">
        <f>'7. Medidas b) i)'!E25</f>
        <v>0</v>
      </c>
      <c r="H24" s="240"/>
      <c r="I24" s="1631" t="str">
        <f>IF(AND(E19=0,E20=0,E21=0,E22=0,E23=0),"Atenção: As candidaturas devem apresentar obrigatoriamente investimentos na(s) tipologia(s) de operação a). Um projeto que apresente apenas o preenchimento das folhas 7. a 10. não é elegivel!","")</f>
        <v>Atenção: As candidaturas devem apresentar obrigatoriamente investimentos na(s) tipologia(s) de operação a). Um projeto que apresente apenas o preenchimento das folhas 7. a 10. não é elegivel!</v>
      </c>
      <c r="J24" s="1632"/>
      <c r="K24" s="1632"/>
    </row>
    <row r="25" spans="2:11" s="135" customFormat="1" ht="21" customHeight="1">
      <c r="B25" s="139"/>
      <c r="C25" s="303" t="s">
        <v>165</v>
      </c>
      <c r="D25" s="415">
        <f>'8. Medidas b) ii)'!E24</f>
        <v>0</v>
      </c>
      <c r="E25" s="415">
        <f>'8. Medidas b) ii)'!E26</f>
        <v>0</v>
      </c>
      <c r="F25" s="1615"/>
      <c r="G25" s="415">
        <f>'8. Medidas b) ii)'!E28</f>
        <v>0</v>
      </c>
      <c r="H25" s="240"/>
      <c r="I25" s="1631"/>
      <c r="J25" s="1632"/>
      <c r="K25" s="1632"/>
    </row>
    <row r="26" spans="2:11" s="135" customFormat="1" ht="21" customHeight="1" thickBot="1">
      <c r="B26" s="139"/>
      <c r="C26" s="230" t="s">
        <v>427</v>
      </c>
      <c r="D26" s="416">
        <f>'9. Medidas d)'!F29</f>
        <v>0</v>
      </c>
      <c r="E26" s="416">
        <f>'9. Medidas d)'!F30</f>
        <v>0</v>
      </c>
      <c r="F26" s="416">
        <f>'9. Medidas d)'!F31</f>
        <v>0</v>
      </c>
      <c r="G26" s="416">
        <f>'9. Medidas d)'!F32</f>
        <v>0</v>
      </c>
      <c r="H26" s="240"/>
      <c r="I26" s="1631"/>
      <c r="J26" s="1632"/>
      <c r="K26" s="1632"/>
    </row>
    <row r="27" spans="2:11" s="135" customFormat="1" ht="62.25" customHeight="1" thickBot="1">
      <c r="B27" s="139"/>
      <c r="C27" s="418" t="s">
        <v>494</v>
      </c>
      <c r="D27" s="416">
        <f>'10. Outras Despesas art. 7º'!F38</f>
        <v>0</v>
      </c>
      <c r="E27" s="416">
        <f>'10. Outras Despesas art. 7º'!F39</f>
        <v>0</v>
      </c>
      <c r="F27" s="910" t="s">
        <v>96</v>
      </c>
      <c r="G27" s="416">
        <f>'10. Outras Despesas art. 7º'!F40</f>
        <v>0</v>
      </c>
      <c r="H27" s="240"/>
      <c r="I27" s="1633"/>
      <c r="J27" s="1634"/>
    </row>
    <row r="28" spans="2:11" s="135" customFormat="1" ht="30.75" customHeight="1" thickBot="1">
      <c r="B28" s="139"/>
      <c r="C28" s="231" t="s">
        <v>29</v>
      </c>
      <c r="D28" s="417">
        <f>SUM(D19:D27)</f>
        <v>0</v>
      </c>
      <c r="E28" s="417">
        <f t="shared" ref="E28:G28" si="0">SUM(E19:E27)</f>
        <v>0</v>
      </c>
      <c r="F28" s="417">
        <f t="shared" si="0"/>
        <v>0</v>
      </c>
      <c r="G28" s="417">
        <f t="shared" si="0"/>
        <v>0</v>
      </c>
      <c r="H28" s="240"/>
      <c r="I28" s="1633"/>
      <c r="J28" s="1634"/>
    </row>
    <row r="29" spans="2:11" s="135" customFormat="1" ht="12" customHeight="1">
      <c r="B29" s="139"/>
      <c r="C29" s="231"/>
      <c r="D29" s="231"/>
      <c r="E29" s="231"/>
      <c r="F29" s="231"/>
      <c r="G29" s="231"/>
      <c r="H29" s="240"/>
      <c r="I29" s="945"/>
      <c r="J29" s="138"/>
    </row>
    <row r="30" spans="2:11" s="135" customFormat="1" ht="13.5" customHeight="1" thickBot="1">
      <c r="B30" s="139"/>
      <c r="H30" s="240"/>
      <c r="I30" s="946"/>
      <c r="J30" s="138"/>
    </row>
    <row r="31" spans="2:11" s="135" customFormat="1" ht="36.75" customHeight="1" thickBot="1">
      <c r="B31" s="139"/>
      <c r="C31" s="226" t="s">
        <v>496</v>
      </c>
      <c r="D31" s="417">
        <f>ROUND(E28,2)</f>
        <v>0</v>
      </c>
      <c r="E31" s="231"/>
      <c r="F31" s="231"/>
      <c r="G31" s="231"/>
      <c r="H31" s="240"/>
      <c r="I31" s="945"/>
      <c r="J31" s="138"/>
    </row>
    <row r="32" spans="2:11" s="135" customFormat="1" ht="18" customHeight="1" thickBot="1">
      <c r="B32" s="241"/>
      <c r="C32" s="202"/>
      <c r="D32" s="202"/>
      <c r="E32" s="202"/>
      <c r="F32" s="202"/>
      <c r="G32" s="202"/>
      <c r="H32" s="131"/>
      <c r="I32" s="945"/>
      <c r="J32" s="138"/>
    </row>
    <row r="33" spans="2:16" s="135" customFormat="1" ht="18" customHeight="1">
      <c r="B33" s="242"/>
      <c r="C33" s="243"/>
      <c r="D33" s="243"/>
      <c r="E33" s="243"/>
      <c r="F33" s="243"/>
      <c r="G33" s="243"/>
      <c r="H33" s="238"/>
      <c r="I33" s="945"/>
      <c r="J33" s="138"/>
    </row>
    <row r="34" spans="2:16" s="135" customFormat="1" ht="31.5" customHeight="1">
      <c r="B34" s="139"/>
      <c r="C34" s="1611" t="s">
        <v>396</v>
      </c>
      <c r="D34" s="1611"/>
      <c r="E34" s="1611"/>
      <c r="F34" s="1611"/>
      <c r="G34" s="1611"/>
      <c r="H34" s="240"/>
      <c r="I34" s="945"/>
      <c r="J34" s="138"/>
    </row>
    <row r="35" spans="2:16" s="135" customFormat="1" ht="22.5" customHeight="1" thickBot="1">
      <c r="B35" s="139"/>
      <c r="C35" s="306"/>
      <c r="D35" s="306"/>
      <c r="E35" s="306"/>
      <c r="F35" s="306"/>
      <c r="G35" s="306"/>
      <c r="H35" s="240"/>
      <c r="I35" s="945"/>
      <c r="J35" s="1637"/>
      <c r="K35" s="1637"/>
      <c r="L35" s="1637"/>
      <c r="M35" s="1637"/>
      <c r="N35" s="1637"/>
      <c r="O35" s="1637"/>
      <c r="P35" s="138"/>
    </row>
    <row r="36" spans="2:16" s="135" customFormat="1" ht="54.75" customHeight="1" thickBot="1">
      <c r="B36" s="139"/>
      <c r="C36" s="109"/>
      <c r="D36" s="138"/>
      <c r="E36" s="1069" t="s">
        <v>397</v>
      </c>
      <c r="F36" s="1070" t="s">
        <v>490</v>
      </c>
      <c r="G36" s="1070" t="s">
        <v>399</v>
      </c>
      <c r="H36" s="240"/>
      <c r="I36" s="945"/>
      <c r="J36" s="1183"/>
      <c r="K36" s="1183"/>
      <c r="L36" s="1183"/>
      <c r="M36" s="1183"/>
      <c r="N36" s="1183"/>
      <c r="O36" s="1183"/>
      <c r="P36" s="138"/>
    </row>
    <row r="37" spans="2:16" s="135" customFormat="1" ht="60" customHeight="1" thickBot="1">
      <c r="B37" s="139"/>
      <c r="C37" s="1623" t="s">
        <v>400</v>
      </c>
      <c r="D37" s="1624"/>
      <c r="E37" s="1141"/>
      <c r="F37" s="1140">
        <f>IF(E37="",0,VLOOKUP(E37,'AP.2. Fatores de conversão'!A22:B26,2,FALSE))</f>
        <v>0</v>
      </c>
      <c r="G37" s="1139"/>
      <c r="H37" s="240"/>
      <c r="I37" s="945"/>
      <c r="J37" s="1183"/>
      <c r="K37" s="1183"/>
      <c r="L37" s="1183"/>
      <c r="M37" s="1183"/>
      <c r="N37" s="1183"/>
      <c r="O37" s="1183"/>
      <c r="P37" s="138"/>
    </row>
    <row r="38" spans="2:16" s="135" customFormat="1" ht="40.5" customHeight="1" thickBot="1">
      <c r="B38" s="139"/>
      <c r="C38" s="1184"/>
      <c r="D38" s="1184"/>
      <c r="E38" s="1185"/>
      <c r="F38" s="395"/>
      <c r="G38" s="396"/>
      <c r="H38" s="240"/>
      <c r="I38" s="945"/>
      <c r="J38" s="1183"/>
      <c r="K38" s="1183"/>
      <c r="L38" s="1183"/>
      <c r="M38" s="1183"/>
      <c r="N38" s="1183"/>
      <c r="O38" s="1183"/>
      <c r="P38" s="138"/>
    </row>
    <row r="39" spans="2:16" s="135" customFormat="1" ht="31.5" customHeight="1" thickBot="1">
      <c r="B39" s="139"/>
      <c r="C39" s="1639" t="s">
        <v>497</v>
      </c>
      <c r="D39" s="1640"/>
      <c r="E39" s="1641"/>
      <c r="F39" s="138"/>
      <c r="G39" s="138"/>
      <c r="H39" s="240"/>
      <c r="I39" s="139"/>
      <c r="J39" s="1638"/>
      <c r="K39" s="1638"/>
      <c r="L39" s="1638"/>
      <c r="M39" s="1638"/>
      <c r="N39" s="1638"/>
      <c r="O39" s="1638"/>
      <c r="P39" s="138"/>
    </row>
    <row r="40" spans="2:16" s="135" customFormat="1" ht="57.75" customHeight="1">
      <c r="B40" s="139"/>
      <c r="C40" s="1642" t="s">
        <v>285</v>
      </c>
      <c r="D40" s="1643"/>
      <c r="E40" s="601">
        <v>0.25</v>
      </c>
      <c r="F40" s="138"/>
      <c r="G40" s="138"/>
      <c r="H40" s="240"/>
      <c r="I40" s="945"/>
      <c r="J40" s="1638"/>
      <c r="K40" s="1638"/>
      <c r="L40" s="1638"/>
      <c r="M40" s="1638"/>
      <c r="N40" s="1638"/>
      <c r="O40" s="1638"/>
      <c r="P40" s="138"/>
    </row>
    <row r="41" spans="2:16" s="135" customFormat="1" ht="45.75" customHeight="1">
      <c r="B41" s="139"/>
      <c r="C41" s="1644" t="s">
        <v>420</v>
      </c>
      <c r="D41" s="1645"/>
      <c r="E41" s="602">
        <f>IF(AND(OR(D19&lt;&gt;0,D20&lt;&gt;0),OR(D21&lt;&gt;0,D22&lt;&gt;0,D23&lt;&gt;0,D24&lt;&gt;0,D25&lt;&gt;0)),0.05,0)</f>
        <v>0</v>
      </c>
      <c r="F41" s="138"/>
      <c r="G41" s="138"/>
      <c r="H41" s="240"/>
      <c r="I41" s="945"/>
      <c r="J41" s="109"/>
      <c r="K41" s="109"/>
      <c r="L41" s="138"/>
      <c r="M41" s="138"/>
      <c r="N41" s="138"/>
      <c r="O41" s="138"/>
      <c r="P41" s="138"/>
    </row>
    <row r="42" spans="2:16" s="135" customFormat="1" ht="101.25" customHeight="1">
      <c r="B42" s="139"/>
      <c r="C42" s="1644" t="s">
        <v>421</v>
      </c>
      <c r="D42" s="1645"/>
      <c r="E42" s="602">
        <f>IF(AND('1. Identificação Ben. Oper.'!D35="Superior a 40 anos",OR('1. Identificação Ben. Oper.'!D36="Interesse nacional",'1. Identificação Ben. Oper.'!D36="Interesse público",'1. Identificação Ben. Oper.'!D36="Interesse municipal")),0.2,0)</f>
        <v>0</v>
      </c>
      <c r="F42" s="138"/>
      <c r="G42" s="138"/>
      <c r="H42" s="240"/>
      <c r="I42" s="945"/>
      <c r="J42" s="109"/>
      <c r="K42" s="109"/>
      <c r="L42" s="138"/>
      <c r="M42" s="138"/>
      <c r="N42" s="138"/>
      <c r="O42" s="138"/>
      <c r="P42" s="138"/>
    </row>
    <row r="43" spans="2:16" s="135" customFormat="1" ht="58.5" customHeight="1">
      <c r="B43" s="139"/>
      <c r="C43" s="1644" t="s">
        <v>422</v>
      </c>
      <c r="D43" s="1645"/>
      <c r="E43" s="602">
        <f>IF('1. Identificação Ben. Oper.'!D76="C",0.05,0)</f>
        <v>0</v>
      </c>
      <c r="F43" s="138"/>
      <c r="G43" s="138"/>
      <c r="H43" s="240"/>
      <c r="I43" s="945"/>
      <c r="J43" s="109"/>
      <c r="K43" s="109"/>
      <c r="L43" s="138"/>
      <c r="M43" s="138"/>
      <c r="N43" s="138"/>
      <c r="O43" s="138"/>
      <c r="P43" s="138"/>
    </row>
    <row r="44" spans="2:16" s="135" customFormat="1" ht="75" customHeight="1">
      <c r="B44" s="139"/>
      <c r="C44" s="1644" t="s">
        <v>423</v>
      </c>
      <c r="D44" s="1645"/>
      <c r="E44" s="602">
        <f>IF(OR('1. Identificação Ben. Oper.'!D76="B-",'1. Identificação Ben. Oper.'!D76="B"),0.15,0)</f>
        <v>0</v>
      </c>
      <c r="F44" s="138"/>
      <c r="G44" s="138"/>
      <c r="H44" s="240"/>
      <c r="I44" s="114"/>
      <c r="J44" s="175"/>
      <c r="K44" s="175"/>
    </row>
    <row r="45" spans="2:16" s="135" customFormat="1" ht="66.75" customHeight="1" thickBot="1">
      <c r="B45" s="139"/>
      <c r="C45" s="1644" t="s">
        <v>424</v>
      </c>
      <c r="D45" s="1645"/>
      <c r="E45" s="603">
        <f>IF(OR('1. Identificação Ben. Oper.'!D76="A",'1. Identificação Ben. Oper.'!D76="A+"),0.2,0)</f>
        <v>0</v>
      </c>
      <c r="F45" s="138"/>
      <c r="G45" s="138"/>
      <c r="H45" s="240"/>
      <c r="I45" s="114"/>
      <c r="J45" s="175"/>
      <c r="K45" s="175"/>
    </row>
    <row r="46" spans="2:16" s="135" customFormat="1" ht="23.25" customHeight="1" thickBot="1">
      <c r="B46" s="139"/>
      <c r="C46" s="1646" t="s">
        <v>263</v>
      </c>
      <c r="D46" s="1647"/>
      <c r="E46" s="598">
        <f>IF(E42&gt;0,E40+E42,IF(MAXA(E40+E41+E43+E44+E45,E40+E42)&gt;0.5,0.5,MAXA(E40+E41+E43+E44+E45,E40+E42)))</f>
        <v>0.25</v>
      </c>
      <c r="F46" s="138"/>
      <c r="G46" s="138"/>
      <c r="H46" s="240"/>
      <c r="I46" s="114"/>
      <c r="J46" s="175"/>
      <c r="K46" s="175"/>
    </row>
    <row r="47" spans="2:16" s="135" customFormat="1" ht="23.25" customHeight="1">
      <c r="B47" s="139"/>
      <c r="C47" s="405"/>
      <c r="D47" s="597"/>
      <c r="E47" s="138"/>
      <c r="F47" s="138"/>
      <c r="G47" s="138"/>
      <c r="H47" s="240"/>
      <c r="I47" s="114"/>
      <c r="J47" s="175"/>
      <c r="K47" s="175"/>
    </row>
    <row r="48" spans="2:16" s="135" customFormat="1" ht="23.25" customHeight="1">
      <c r="B48" s="139"/>
      <c r="C48" s="1610" t="s">
        <v>264</v>
      </c>
      <c r="D48" s="1610"/>
      <c r="E48" s="1610"/>
      <c r="F48" s="1610"/>
      <c r="G48" s="1610"/>
      <c r="H48" s="240"/>
      <c r="I48" s="114"/>
      <c r="J48" s="175"/>
      <c r="K48" s="175"/>
    </row>
    <row r="49" spans="2:30" s="135" customFormat="1" ht="23.25" customHeight="1" thickBot="1">
      <c r="B49" s="139"/>
      <c r="C49" s="138"/>
      <c r="D49" s="138"/>
      <c r="E49" s="138"/>
      <c r="F49" s="138"/>
      <c r="G49" s="138"/>
      <c r="H49" s="240"/>
      <c r="I49" s="114"/>
      <c r="J49" s="175"/>
      <c r="K49" s="175"/>
    </row>
    <row r="50" spans="2:30" s="135" customFormat="1" ht="45.75" customHeight="1" thickBot="1">
      <c r="B50" s="139"/>
      <c r="C50" s="1620" t="s">
        <v>265</v>
      </c>
      <c r="D50" s="1621"/>
      <c r="E50" s="604" t="str">
        <f>IF(E9="Não","N.A",IF(AND(E19=0,E20=0,E23=0),"Sim","Não"))</f>
        <v>Sim</v>
      </c>
      <c r="F50" s="1635" t="str">
        <f>IF(E50="Sim","Não é possível aplicar esta modalidade","É possível aplicar esta modalidade")</f>
        <v>Não é possível aplicar esta modalidade</v>
      </c>
      <c r="G50" s="1636"/>
      <c r="H50" s="240"/>
      <c r="I50" s="114"/>
      <c r="J50" s="175"/>
      <c r="K50" s="175"/>
    </row>
    <row r="51" spans="2:30" s="135" customFormat="1" ht="33.75" customHeight="1">
      <c r="B51" s="139"/>
      <c r="C51" s="138"/>
      <c r="D51" s="138"/>
      <c r="E51" s="138"/>
      <c r="F51" s="138"/>
      <c r="G51" s="138"/>
      <c r="H51" s="240"/>
      <c r="I51" s="114"/>
      <c r="J51" s="175"/>
      <c r="K51" s="175"/>
    </row>
    <row r="52" spans="2:30" s="135" customFormat="1" ht="45.75" customHeight="1" thickBot="1">
      <c r="B52" s="139"/>
      <c r="C52" s="1625" t="s">
        <v>116</v>
      </c>
      <c r="D52" s="1625"/>
      <c r="E52" s="1625" t="s">
        <v>117</v>
      </c>
      <c r="F52" s="1625"/>
      <c r="G52" s="1625"/>
      <c r="H52" s="244"/>
      <c r="J52" s="175"/>
      <c r="K52" s="175"/>
    </row>
    <row r="53" spans="2:30" s="135" customFormat="1" ht="34.5" customHeight="1" thickBot="1">
      <c r="B53" s="139"/>
      <c r="C53" s="225" t="s">
        <v>72</v>
      </c>
      <c r="D53" s="254" t="str">
        <f>IF(E9="Não","-",IF(E50="Sim","N.A",(D31-E26)*E46+(E26*F37)))</f>
        <v>N.A</v>
      </c>
      <c r="E53" s="1626" t="s">
        <v>266</v>
      </c>
      <c r="F53" s="1627"/>
      <c r="G53" s="254" t="str">
        <f>IF(E9="Não","-",IF(E50="Sim","N.A",IF(D53&gt;G37,G37,D53)))</f>
        <v>N.A</v>
      </c>
      <c r="H53" s="240"/>
      <c r="I53" s="114"/>
      <c r="J53" s="175"/>
      <c r="K53" s="175"/>
    </row>
    <row r="54" spans="2:30" s="135" customFormat="1" ht="34.5" customHeight="1" thickBot="1">
      <c r="B54" s="241"/>
      <c r="C54" s="202"/>
      <c r="D54" s="202"/>
      <c r="E54" s="599"/>
      <c r="F54" s="599"/>
      <c r="G54" s="599"/>
      <c r="H54" s="600"/>
      <c r="I54" s="114"/>
      <c r="J54" s="175"/>
      <c r="K54" s="175"/>
    </row>
    <row r="55" spans="2:30" ht="30" customHeight="1">
      <c r="B55" s="109"/>
      <c r="C55" s="109"/>
      <c r="D55" s="109"/>
      <c r="E55" s="109"/>
      <c r="F55" s="109"/>
      <c r="G55" s="109"/>
      <c r="H55" s="109"/>
      <c r="I55" s="198"/>
      <c r="J55" s="198"/>
      <c r="K55" s="198"/>
      <c r="L55" s="196"/>
      <c r="M55" s="194"/>
      <c r="N55" s="194"/>
      <c r="O55" s="194"/>
    </row>
    <row r="56" spans="2:30" ht="30" customHeight="1">
      <c r="B56" s="509" t="s">
        <v>210</v>
      </c>
      <c r="C56" s="109"/>
      <c r="D56" s="109"/>
      <c r="E56" s="109"/>
      <c r="F56" s="109"/>
      <c r="G56" s="109"/>
      <c r="H56" s="109"/>
      <c r="I56" s="198"/>
      <c r="J56" s="198"/>
      <c r="K56" s="198"/>
      <c r="L56" s="196"/>
      <c r="M56" s="194"/>
      <c r="N56" s="194"/>
      <c r="O56" s="194"/>
    </row>
    <row r="57" spans="2:30" ht="23.25" customHeight="1" thickBot="1">
      <c r="B57" s="109"/>
      <c r="E57" s="109"/>
      <c r="F57" s="109"/>
      <c r="I57" s="200"/>
      <c r="J57" s="200"/>
      <c r="K57" s="200"/>
      <c r="L57" s="197"/>
      <c r="M57" s="109"/>
      <c r="N57" s="109"/>
      <c r="O57" s="109"/>
    </row>
    <row r="58" spans="2:30" ht="20.25" customHeight="1" thickBot="1">
      <c r="D58" s="1617" t="s">
        <v>267</v>
      </c>
      <c r="E58" s="1618"/>
      <c r="F58" s="1618"/>
      <c r="G58" s="1618"/>
      <c r="H58" s="1618"/>
      <c r="I58" s="1618"/>
      <c r="J58" s="1618"/>
      <c r="K58" s="1618"/>
      <c r="L58" s="1618"/>
      <c r="M58" s="1618"/>
      <c r="N58" s="1618"/>
      <c r="O58" s="1618"/>
      <c r="P58" s="1618"/>
      <c r="Q58" s="1618"/>
      <c r="R58" s="1618"/>
      <c r="S58" s="1618"/>
      <c r="T58" s="1618"/>
      <c r="U58" s="1618"/>
      <c r="V58" s="1618"/>
      <c r="W58" s="1618"/>
      <c r="X58" s="1618"/>
      <c r="Y58" s="1618"/>
      <c r="Z58" s="1618"/>
      <c r="AA58" s="1618"/>
      <c r="AB58" s="1618"/>
      <c r="AC58" s="1619"/>
    </row>
    <row r="59" spans="2:30" s="135" customFormat="1" ht="19.5" customHeight="1" thickBot="1">
      <c r="C59" s="175"/>
      <c r="D59" s="98" t="s">
        <v>13</v>
      </c>
      <c r="E59" s="99"/>
      <c r="F59" s="99"/>
      <c r="G59" s="99"/>
      <c r="H59" s="99"/>
      <c r="I59" s="99"/>
      <c r="J59" s="99"/>
      <c r="K59" s="99"/>
      <c r="L59" s="99"/>
      <c r="M59" s="99"/>
      <c r="N59" s="99"/>
      <c r="O59" s="99"/>
      <c r="P59" s="99"/>
      <c r="Q59" s="99"/>
      <c r="R59" s="99"/>
      <c r="S59" s="99"/>
      <c r="T59" s="99"/>
      <c r="U59" s="99"/>
      <c r="V59" s="99"/>
      <c r="W59" s="99"/>
      <c r="X59" s="99"/>
      <c r="Y59" s="99"/>
      <c r="Z59" s="99"/>
      <c r="AA59" s="99"/>
      <c r="AB59" s="99"/>
      <c r="AC59" s="334"/>
    </row>
    <row r="60" spans="2:30" ht="15.75" thickBot="1">
      <c r="B60" s="100"/>
      <c r="C60" s="176" t="s">
        <v>70</v>
      </c>
      <c r="D60" s="381">
        <v>1</v>
      </c>
      <c r="E60" s="382">
        <v>2</v>
      </c>
      <c r="F60" s="382">
        <v>3</v>
      </c>
      <c r="G60" s="382">
        <v>4</v>
      </c>
      <c r="H60" s="382">
        <v>5</v>
      </c>
      <c r="I60" s="382">
        <v>6</v>
      </c>
      <c r="J60" s="382">
        <v>7</v>
      </c>
      <c r="K60" s="382">
        <v>8</v>
      </c>
      <c r="L60" s="382">
        <v>9</v>
      </c>
      <c r="M60" s="382">
        <v>10</v>
      </c>
      <c r="N60" s="382">
        <v>11</v>
      </c>
      <c r="O60" s="382">
        <v>12</v>
      </c>
      <c r="P60" s="382">
        <v>13</v>
      </c>
      <c r="Q60" s="382">
        <v>14</v>
      </c>
      <c r="R60" s="382">
        <v>15</v>
      </c>
      <c r="S60" s="382">
        <v>16</v>
      </c>
      <c r="T60" s="382">
        <v>17</v>
      </c>
      <c r="U60" s="382">
        <v>18</v>
      </c>
      <c r="V60" s="382">
        <v>19</v>
      </c>
      <c r="W60" s="382">
        <v>20</v>
      </c>
      <c r="X60" s="382">
        <v>21</v>
      </c>
      <c r="Y60" s="382">
        <v>22</v>
      </c>
      <c r="Z60" s="382">
        <v>23</v>
      </c>
      <c r="AA60" s="382">
        <v>24</v>
      </c>
      <c r="AB60" s="383">
        <v>25</v>
      </c>
      <c r="AC60" s="177" t="s">
        <v>28</v>
      </c>
      <c r="AD60" s="1616" t="s">
        <v>62</v>
      </c>
    </row>
    <row r="61" spans="2:30" s="180" customFormat="1" ht="15" customHeight="1" thickBot="1">
      <c r="B61" s="178"/>
      <c r="C61" s="114"/>
      <c r="D61" s="384"/>
      <c r="E61" s="385"/>
      <c r="F61" s="385"/>
      <c r="G61" s="385"/>
      <c r="H61" s="385"/>
      <c r="I61" s="385"/>
      <c r="J61" s="385"/>
      <c r="K61" s="385"/>
      <c r="L61" s="386"/>
      <c r="M61" s="385"/>
      <c r="N61" s="385"/>
      <c r="O61" s="385"/>
      <c r="P61" s="385"/>
      <c r="Q61" s="385"/>
      <c r="R61" s="385"/>
      <c r="S61" s="385"/>
      <c r="T61" s="385"/>
      <c r="U61" s="385"/>
      <c r="V61" s="386"/>
      <c r="W61" s="385"/>
      <c r="X61" s="385"/>
      <c r="Y61" s="385"/>
      <c r="Z61" s="385"/>
      <c r="AA61" s="385"/>
      <c r="AB61" s="387"/>
      <c r="AC61" s="368"/>
      <c r="AD61" s="1616"/>
    </row>
    <row r="62" spans="2:30" ht="16.5" customHeight="1">
      <c r="B62" s="178"/>
      <c r="C62" s="181" t="s">
        <v>161</v>
      </c>
      <c r="D62" s="182">
        <f>'2. Medidas a) i)'!J56</f>
        <v>0</v>
      </c>
      <c r="E62" s="371">
        <f>'2. Medidas a) i)'!K56</f>
        <v>0</v>
      </c>
      <c r="F62" s="371">
        <f>'2. Medidas a) i)'!L56</f>
        <v>0</v>
      </c>
      <c r="G62" s="371">
        <f>'2. Medidas a) i)'!M56</f>
        <v>0</v>
      </c>
      <c r="H62" s="371">
        <f>'2. Medidas a) i)'!N56</f>
        <v>0</v>
      </c>
      <c r="I62" s="371">
        <f>'2. Medidas a) i)'!O56</f>
        <v>0</v>
      </c>
      <c r="J62" s="371">
        <f>'2. Medidas a) i)'!P56</f>
        <v>0</v>
      </c>
      <c r="K62" s="371">
        <f>'2. Medidas a) i)'!Q56</f>
        <v>0</v>
      </c>
      <c r="L62" s="371">
        <f>'2. Medidas a) i)'!R56</f>
        <v>0</v>
      </c>
      <c r="M62" s="371">
        <f>'2. Medidas a) i)'!S56</f>
        <v>0</v>
      </c>
      <c r="N62" s="371">
        <f>'2. Medidas a) i)'!T56</f>
        <v>0</v>
      </c>
      <c r="O62" s="371">
        <f>'2. Medidas a) i)'!U56</f>
        <v>0</v>
      </c>
      <c r="P62" s="371">
        <f>'2. Medidas a) i)'!V56</f>
        <v>0</v>
      </c>
      <c r="Q62" s="371">
        <f>'2. Medidas a) i)'!W56</f>
        <v>0</v>
      </c>
      <c r="R62" s="371">
        <f>'2. Medidas a) i)'!X56</f>
        <v>0</v>
      </c>
      <c r="S62" s="371">
        <f>'2. Medidas a) i)'!Y56</f>
        <v>0</v>
      </c>
      <c r="T62" s="371">
        <f>'2. Medidas a) i)'!Z56</f>
        <v>0</v>
      </c>
      <c r="U62" s="371">
        <f>'2. Medidas a) i)'!AA56</f>
        <v>0</v>
      </c>
      <c r="V62" s="371">
        <f>'2. Medidas a) i)'!AB56</f>
        <v>0</v>
      </c>
      <c r="W62" s="371">
        <f>'2. Medidas a) i)'!AC56</f>
        <v>0</v>
      </c>
      <c r="X62" s="371">
        <f>'2. Medidas a) i)'!AD56</f>
        <v>0</v>
      </c>
      <c r="Y62" s="371">
        <f>'2. Medidas a) i)'!AE56</f>
        <v>0</v>
      </c>
      <c r="Z62" s="371">
        <f>'2. Medidas a) i)'!AF56</f>
        <v>0</v>
      </c>
      <c r="AA62" s="371">
        <f>'2. Medidas a) i)'!AG56</f>
        <v>0</v>
      </c>
      <c r="AB62" s="371">
        <f>'2. Medidas a) i)'!AH56</f>
        <v>0</v>
      </c>
      <c r="AC62" s="372">
        <f t="shared" ref="AC62:AC68" si="1">SUM(D62:AB62)</f>
        <v>0</v>
      </c>
      <c r="AD62" s="183">
        <f>COUNTIF(D62:AB62,"&lt;&gt;0")</f>
        <v>0</v>
      </c>
    </row>
    <row r="63" spans="2:30" ht="16.5" customHeight="1">
      <c r="B63" s="178"/>
      <c r="C63" s="181" t="s">
        <v>162</v>
      </c>
      <c r="D63" s="373">
        <f>'3. Medidas a) ii)'!J55</f>
        <v>0</v>
      </c>
      <c r="E63" s="370">
        <f>'3. Medidas a) ii)'!K55</f>
        <v>0</v>
      </c>
      <c r="F63" s="370">
        <f>'3. Medidas a) ii)'!L55</f>
        <v>0</v>
      </c>
      <c r="G63" s="370">
        <f>'3. Medidas a) ii)'!M55</f>
        <v>0</v>
      </c>
      <c r="H63" s="370">
        <f>'3. Medidas a) ii)'!N55</f>
        <v>0</v>
      </c>
      <c r="I63" s="370">
        <f>'3. Medidas a) ii)'!O55</f>
        <v>0</v>
      </c>
      <c r="J63" s="370">
        <f>'3. Medidas a) ii)'!P55</f>
        <v>0</v>
      </c>
      <c r="K63" s="370">
        <f>'3. Medidas a) ii)'!Q55</f>
        <v>0</v>
      </c>
      <c r="L63" s="370">
        <f>'3. Medidas a) ii)'!R55</f>
        <v>0</v>
      </c>
      <c r="M63" s="370">
        <f>'3. Medidas a) ii)'!S55</f>
        <v>0</v>
      </c>
      <c r="N63" s="370">
        <f>'3. Medidas a) ii)'!T55</f>
        <v>0</v>
      </c>
      <c r="O63" s="370">
        <f>'3. Medidas a) ii)'!U55</f>
        <v>0</v>
      </c>
      <c r="P63" s="370">
        <f>'3. Medidas a) ii)'!V55</f>
        <v>0</v>
      </c>
      <c r="Q63" s="370">
        <f>'3. Medidas a) ii)'!W55</f>
        <v>0</v>
      </c>
      <c r="R63" s="370">
        <f>'3. Medidas a) ii)'!X55</f>
        <v>0</v>
      </c>
      <c r="S63" s="370">
        <f>'3. Medidas a) ii)'!Y55</f>
        <v>0</v>
      </c>
      <c r="T63" s="370">
        <f>'3. Medidas a) ii)'!Z55</f>
        <v>0</v>
      </c>
      <c r="U63" s="370">
        <f>'3. Medidas a) ii)'!AA55</f>
        <v>0</v>
      </c>
      <c r="V63" s="370">
        <f>'3. Medidas a) ii)'!AB55</f>
        <v>0</v>
      </c>
      <c r="W63" s="370">
        <f>'3. Medidas a) ii)'!AC55</f>
        <v>0</v>
      </c>
      <c r="X63" s="370">
        <f>'3. Medidas a) ii)'!AD55</f>
        <v>0</v>
      </c>
      <c r="Y63" s="370">
        <f>'3. Medidas a) ii)'!AE55</f>
        <v>0</v>
      </c>
      <c r="Z63" s="370">
        <f>'3. Medidas a) ii)'!AF55</f>
        <v>0</v>
      </c>
      <c r="AA63" s="370">
        <f>'3. Medidas a) ii)'!AG55</f>
        <v>0</v>
      </c>
      <c r="AB63" s="370">
        <f>'3. Medidas a) ii)'!AH55</f>
        <v>0</v>
      </c>
      <c r="AC63" s="374">
        <f t="shared" si="1"/>
        <v>0</v>
      </c>
      <c r="AD63" s="183">
        <f t="shared" ref="AD63:AD68" si="2">COUNTIF(D63:AB63,"&lt;&gt;0")</f>
        <v>0</v>
      </c>
    </row>
    <row r="64" spans="2:30" ht="16.5" customHeight="1">
      <c r="B64" s="178"/>
      <c r="C64" s="181" t="s">
        <v>163</v>
      </c>
      <c r="D64" s="375">
        <f>'4. Medidas a).iii) Sistemas'!J42</f>
        <v>0</v>
      </c>
      <c r="E64" s="369">
        <f>'4. Medidas a).iii) Sistemas'!K42</f>
        <v>0</v>
      </c>
      <c r="F64" s="369">
        <f>'4. Medidas a).iii) Sistemas'!L42</f>
        <v>0</v>
      </c>
      <c r="G64" s="369">
        <f>'4. Medidas a).iii) Sistemas'!M42</f>
        <v>0</v>
      </c>
      <c r="H64" s="369">
        <f>'4. Medidas a).iii) Sistemas'!N42</f>
        <v>0</v>
      </c>
      <c r="I64" s="369">
        <f>'4. Medidas a).iii) Sistemas'!O42</f>
        <v>0</v>
      </c>
      <c r="J64" s="369">
        <f>'4. Medidas a).iii) Sistemas'!P42</f>
        <v>0</v>
      </c>
      <c r="K64" s="369">
        <f>'4. Medidas a).iii) Sistemas'!Q42</f>
        <v>0</v>
      </c>
      <c r="L64" s="369">
        <f>'4. Medidas a).iii) Sistemas'!R42</f>
        <v>0</v>
      </c>
      <c r="M64" s="369">
        <f>'4. Medidas a).iii) Sistemas'!S42</f>
        <v>0</v>
      </c>
      <c r="N64" s="369">
        <f>'4. Medidas a).iii) Sistemas'!T42</f>
        <v>0</v>
      </c>
      <c r="O64" s="369">
        <f>'4. Medidas a).iii) Sistemas'!U42</f>
        <v>0</v>
      </c>
      <c r="P64" s="369">
        <f>'4. Medidas a).iii) Sistemas'!V42</f>
        <v>0</v>
      </c>
      <c r="Q64" s="369">
        <f>'4. Medidas a).iii) Sistemas'!W42</f>
        <v>0</v>
      </c>
      <c r="R64" s="369">
        <f>'4. Medidas a).iii) Sistemas'!X42</f>
        <v>0</v>
      </c>
      <c r="S64" s="369">
        <f>'4. Medidas a).iii) Sistemas'!Y42</f>
        <v>0</v>
      </c>
      <c r="T64" s="369">
        <f>'4. Medidas a).iii) Sistemas'!Z42</f>
        <v>0</v>
      </c>
      <c r="U64" s="369">
        <f>'4. Medidas a).iii) Sistemas'!AA42</f>
        <v>0</v>
      </c>
      <c r="V64" s="369">
        <f>'4. Medidas a).iii) Sistemas'!AB42</f>
        <v>0</v>
      </c>
      <c r="W64" s="369">
        <f>'4. Medidas a).iii) Sistemas'!AC42</f>
        <v>0</v>
      </c>
      <c r="X64" s="369">
        <f>'4. Medidas a).iii) Sistemas'!AD42</f>
        <v>0</v>
      </c>
      <c r="Y64" s="369">
        <f>'4. Medidas a).iii) Sistemas'!AE42</f>
        <v>0</v>
      </c>
      <c r="Z64" s="369">
        <f>'4. Medidas a).iii) Sistemas'!AF42</f>
        <v>0</v>
      </c>
      <c r="AA64" s="369">
        <f>'4. Medidas a).iii) Sistemas'!AG42</f>
        <v>0</v>
      </c>
      <c r="AB64" s="369">
        <f>'4. Medidas a).iii) Sistemas'!AH42</f>
        <v>0</v>
      </c>
      <c r="AC64" s="374">
        <f t="shared" si="1"/>
        <v>0</v>
      </c>
      <c r="AD64" s="183">
        <f t="shared" si="2"/>
        <v>0</v>
      </c>
    </row>
    <row r="65" spans="2:30" ht="16.5" customHeight="1">
      <c r="B65" s="178"/>
      <c r="C65" s="181" t="s">
        <v>425</v>
      </c>
      <c r="D65" s="375">
        <f>'5. Medidas a).iii) Iluminação'!M192</f>
        <v>0</v>
      </c>
      <c r="E65" s="369">
        <f>'5. Medidas a).iii) Iluminação'!N192</f>
        <v>0</v>
      </c>
      <c r="F65" s="369">
        <f>'5. Medidas a).iii) Iluminação'!O192</f>
        <v>0</v>
      </c>
      <c r="G65" s="369">
        <f>'5. Medidas a).iii) Iluminação'!P192</f>
        <v>0</v>
      </c>
      <c r="H65" s="369">
        <f>'5. Medidas a).iii) Iluminação'!Q192</f>
        <v>0</v>
      </c>
      <c r="I65" s="369">
        <f>'5. Medidas a).iii) Iluminação'!R192</f>
        <v>0</v>
      </c>
      <c r="J65" s="369">
        <f>'5. Medidas a).iii) Iluminação'!S192</f>
        <v>0</v>
      </c>
      <c r="K65" s="369">
        <f>'5. Medidas a).iii) Iluminação'!T192</f>
        <v>0</v>
      </c>
      <c r="L65" s="369">
        <f>'5. Medidas a).iii) Iluminação'!U192</f>
        <v>0</v>
      </c>
      <c r="M65" s="369">
        <f>'5. Medidas a).iii) Iluminação'!V192</f>
        <v>0</v>
      </c>
      <c r="N65" s="369">
        <f>'5. Medidas a).iii) Iluminação'!W192</f>
        <v>0</v>
      </c>
      <c r="O65" s="369">
        <f>'5. Medidas a).iii) Iluminação'!X192</f>
        <v>0</v>
      </c>
      <c r="P65" s="369">
        <f>'5. Medidas a).iii) Iluminação'!Y192</f>
        <v>0</v>
      </c>
      <c r="Q65" s="369">
        <f>'5. Medidas a).iii) Iluminação'!Z192</f>
        <v>0</v>
      </c>
      <c r="R65" s="369">
        <f>'5. Medidas a).iii) Iluminação'!AA192</f>
        <v>0</v>
      </c>
      <c r="S65" s="369">
        <f>'5. Medidas a).iii) Iluminação'!AB192</f>
        <v>0</v>
      </c>
      <c r="T65" s="369">
        <f>'5. Medidas a).iii) Iluminação'!AC192</f>
        <v>0</v>
      </c>
      <c r="U65" s="369">
        <f>'5. Medidas a).iii) Iluminação'!AD192</f>
        <v>0</v>
      </c>
      <c r="V65" s="369">
        <f>'5. Medidas a).iii) Iluminação'!AE192</f>
        <v>0</v>
      </c>
      <c r="W65" s="369">
        <f>'5. Medidas a).iii) Iluminação'!AF192</f>
        <v>0</v>
      </c>
      <c r="X65" s="369">
        <f>'5. Medidas a).iii) Iluminação'!AG192</f>
        <v>0</v>
      </c>
      <c r="Y65" s="369">
        <f>'5. Medidas a).iii) Iluminação'!AH192</f>
        <v>0</v>
      </c>
      <c r="Z65" s="369">
        <f>'5. Medidas a).iii) Iluminação'!AI192</f>
        <v>0</v>
      </c>
      <c r="AA65" s="369">
        <f>'5. Medidas a).iii) Iluminação'!AJ192</f>
        <v>0</v>
      </c>
      <c r="AB65" s="369">
        <f>'5. Medidas a).iii) Iluminação'!AK192</f>
        <v>0</v>
      </c>
      <c r="AC65" s="374">
        <f t="shared" si="1"/>
        <v>0</v>
      </c>
      <c r="AD65" s="183">
        <f t="shared" si="2"/>
        <v>0</v>
      </c>
    </row>
    <row r="66" spans="2:30" ht="16.5" customHeight="1">
      <c r="B66" s="178"/>
      <c r="C66" s="181" t="s">
        <v>426</v>
      </c>
      <c r="D66" s="375">
        <f>'6. Medidas a) iv)'!J42</f>
        <v>0</v>
      </c>
      <c r="E66" s="369">
        <f>'6. Medidas a) iv)'!K42</f>
        <v>0</v>
      </c>
      <c r="F66" s="369">
        <f>'6. Medidas a) iv)'!L42</f>
        <v>0</v>
      </c>
      <c r="G66" s="369">
        <f>'6. Medidas a) iv)'!M42</f>
        <v>0</v>
      </c>
      <c r="H66" s="369">
        <f>'6. Medidas a) iv)'!N42</f>
        <v>0</v>
      </c>
      <c r="I66" s="369">
        <f>'6. Medidas a) iv)'!O42</f>
        <v>0</v>
      </c>
      <c r="J66" s="369">
        <f>'6. Medidas a) iv)'!P42</f>
        <v>0</v>
      </c>
      <c r="K66" s="369">
        <f>'6. Medidas a) iv)'!Q42</f>
        <v>0</v>
      </c>
      <c r="L66" s="369">
        <f>'6. Medidas a) iv)'!R42</f>
        <v>0</v>
      </c>
      <c r="M66" s="369">
        <f>'6. Medidas a) iv)'!S42</f>
        <v>0</v>
      </c>
      <c r="N66" s="369">
        <f>'6. Medidas a) iv)'!T42</f>
        <v>0</v>
      </c>
      <c r="O66" s="369">
        <f>'6. Medidas a) iv)'!U42</f>
        <v>0</v>
      </c>
      <c r="P66" s="369">
        <f>'6. Medidas a) iv)'!V42</f>
        <v>0</v>
      </c>
      <c r="Q66" s="369">
        <f>'6. Medidas a) iv)'!W42</f>
        <v>0</v>
      </c>
      <c r="R66" s="369">
        <f>'6. Medidas a) iv)'!X42</f>
        <v>0</v>
      </c>
      <c r="S66" s="369">
        <f>'6. Medidas a) iv)'!Y42</f>
        <v>0</v>
      </c>
      <c r="T66" s="369">
        <f>'6. Medidas a) iv)'!Z42</f>
        <v>0</v>
      </c>
      <c r="U66" s="369">
        <f>'6. Medidas a) iv)'!AA42</f>
        <v>0</v>
      </c>
      <c r="V66" s="369">
        <f>'6. Medidas a) iv)'!AB42</f>
        <v>0</v>
      </c>
      <c r="W66" s="369">
        <f>'6. Medidas a) iv)'!AC42</f>
        <v>0</v>
      </c>
      <c r="X66" s="369">
        <f>'6. Medidas a) iv)'!AD42</f>
        <v>0</v>
      </c>
      <c r="Y66" s="369">
        <f>'6. Medidas a) iv)'!AE42</f>
        <v>0</v>
      </c>
      <c r="Z66" s="369">
        <f>'6. Medidas a) iv)'!AF42</f>
        <v>0</v>
      </c>
      <c r="AA66" s="369">
        <f>'6. Medidas a) iv)'!AG42</f>
        <v>0</v>
      </c>
      <c r="AB66" s="369">
        <f>'6. Medidas a) iv)'!AH42</f>
        <v>0</v>
      </c>
      <c r="AC66" s="374">
        <f t="shared" si="1"/>
        <v>0</v>
      </c>
      <c r="AD66" s="183">
        <f t="shared" si="2"/>
        <v>0</v>
      </c>
    </row>
    <row r="67" spans="2:30" ht="16.5" customHeight="1">
      <c r="B67" s="178"/>
      <c r="C67" s="181" t="s">
        <v>164</v>
      </c>
      <c r="D67" s="375">
        <f>'7. Medidas b) i)'!K41</f>
        <v>0</v>
      </c>
      <c r="E67" s="369">
        <f>'7. Medidas b) i)'!L41</f>
        <v>0</v>
      </c>
      <c r="F67" s="369">
        <f>'7. Medidas b) i)'!M41</f>
        <v>0</v>
      </c>
      <c r="G67" s="369">
        <f>'7. Medidas b) i)'!N41</f>
        <v>0</v>
      </c>
      <c r="H67" s="369">
        <f>'7. Medidas b) i)'!O41</f>
        <v>0</v>
      </c>
      <c r="I67" s="369">
        <f>'7. Medidas b) i)'!P41</f>
        <v>0</v>
      </c>
      <c r="J67" s="369">
        <f>'7. Medidas b) i)'!Q41</f>
        <v>0</v>
      </c>
      <c r="K67" s="369">
        <f>'7. Medidas b) i)'!R41</f>
        <v>0</v>
      </c>
      <c r="L67" s="369">
        <f>'7. Medidas b) i)'!S41</f>
        <v>0</v>
      </c>
      <c r="M67" s="369">
        <f>'7. Medidas b) i)'!T41</f>
        <v>0</v>
      </c>
      <c r="N67" s="369">
        <f>'7. Medidas b) i)'!U41</f>
        <v>0</v>
      </c>
      <c r="O67" s="369">
        <f>'7. Medidas b) i)'!V41</f>
        <v>0</v>
      </c>
      <c r="P67" s="369">
        <f>'7. Medidas b) i)'!W41</f>
        <v>0</v>
      </c>
      <c r="Q67" s="369">
        <f>'7. Medidas b) i)'!X41</f>
        <v>0</v>
      </c>
      <c r="R67" s="369">
        <f>'7. Medidas b) i)'!Y41</f>
        <v>0</v>
      </c>
      <c r="S67" s="369">
        <f>'7. Medidas b) i)'!Z41</f>
        <v>0</v>
      </c>
      <c r="T67" s="369">
        <f>'7. Medidas b) i)'!AA41</f>
        <v>0</v>
      </c>
      <c r="U67" s="369">
        <f>'7. Medidas b) i)'!AB41</f>
        <v>0</v>
      </c>
      <c r="V67" s="369">
        <f>'7. Medidas b) i)'!AC41</f>
        <v>0</v>
      </c>
      <c r="W67" s="369">
        <f>'7. Medidas b) i)'!AD41</f>
        <v>0</v>
      </c>
      <c r="X67" s="369">
        <f>'7. Medidas b) i)'!AE41</f>
        <v>0</v>
      </c>
      <c r="Y67" s="369">
        <f>'7. Medidas b) i)'!AF41</f>
        <v>0</v>
      </c>
      <c r="Z67" s="369">
        <f>'7. Medidas b) i)'!AG41</f>
        <v>0</v>
      </c>
      <c r="AA67" s="369">
        <f>'7. Medidas b) i)'!AH41</f>
        <v>0</v>
      </c>
      <c r="AB67" s="369">
        <f>'7. Medidas b) i)'!AI41</f>
        <v>0</v>
      </c>
      <c r="AC67" s="374">
        <f t="shared" si="1"/>
        <v>0</v>
      </c>
      <c r="AD67" s="183">
        <f t="shared" si="2"/>
        <v>0</v>
      </c>
    </row>
    <row r="68" spans="2:30" ht="18" customHeight="1" thickBot="1">
      <c r="B68" s="178"/>
      <c r="C68" s="181" t="s">
        <v>165</v>
      </c>
      <c r="D68" s="376">
        <f>'8. Medidas b) ii)'!J43</f>
        <v>0</v>
      </c>
      <c r="E68" s="377">
        <f>'8. Medidas b) ii)'!K43</f>
        <v>0</v>
      </c>
      <c r="F68" s="377">
        <f>'8. Medidas b) ii)'!L43</f>
        <v>0</v>
      </c>
      <c r="G68" s="377">
        <f>'8. Medidas b) ii)'!M43</f>
        <v>0</v>
      </c>
      <c r="H68" s="377">
        <f>'8. Medidas b) ii)'!N43</f>
        <v>0</v>
      </c>
      <c r="I68" s="377">
        <f>'8. Medidas b) ii)'!O43</f>
        <v>0</v>
      </c>
      <c r="J68" s="377">
        <f>'8. Medidas b) ii)'!P43</f>
        <v>0</v>
      </c>
      <c r="K68" s="377">
        <f>'8. Medidas b) ii)'!Q43</f>
        <v>0</v>
      </c>
      <c r="L68" s="377">
        <f>'8. Medidas b) ii)'!R43</f>
        <v>0</v>
      </c>
      <c r="M68" s="377">
        <f>'8. Medidas b) ii)'!S43</f>
        <v>0</v>
      </c>
      <c r="N68" s="377">
        <f>'8. Medidas b) ii)'!T43</f>
        <v>0</v>
      </c>
      <c r="O68" s="377">
        <f>'8. Medidas b) ii)'!U43</f>
        <v>0</v>
      </c>
      <c r="P68" s="377">
        <f>'8. Medidas b) ii)'!V43</f>
        <v>0</v>
      </c>
      <c r="Q68" s="377">
        <f>'8. Medidas b) ii)'!W43</f>
        <v>0</v>
      </c>
      <c r="R68" s="377">
        <f>'8. Medidas b) ii)'!X43</f>
        <v>0</v>
      </c>
      <c r="S68" s="377">
        <f>'8. Medidas b) ii)'!Y43</f>
        <v>0</v>
      </c>
      <c r="T68" s="377">
        <f>'8. Medidas b) ii)'!Z43</f>
        <v>0</v>
      </c>
      <c r="U68" s="377">
        <f>'8. Medidas b) ii)'!AA43</f>
        <v>0</v>
      </c>
      <c r="V68" s="377">
        <f>'8. Medidas b) ii)'!AB43</f>
        <v>0</v>
      </c>
      <c r="W68" s="377">
        <f>'8. Medidas b) ii)'!AC43</f>
        <v>0</v>
      </c>
      <c r="X68" s="377">
        <f>'8. Medidas b) ii)'!AD43</f>
        <v>0</v>
      </c>
      <c r="Y68" s="377">
        <f>'8. Medidas b) ii)'!AE43</f>
        <v>0</v>
      </c>
      <c r="Z68" s="377">
        <f>'8. Medidas b) ii)'!AF43</f>
        <v>0</v>
      </c>
      <c r="AA68" s="377">
        <f>'8. Medidas b) ii)'!AG43</f>
        <v>0</v>
      </c>
      <c r="AB68" s="377">
        <f>'8. Medidas b) ii)'!AH43</f>
        <v>0</v>
      </c>
      <c r="AC68" s="378">
        <f t="shared" si="1"/>
        <v>0</v>
      </c>
      <c r="AD68" s="183">
        <f t="shared" si="2"/>
        <v>0</v>
      </c>
    </row>
    <row r="69" spans="2:30" ht="15" customHeight="1">
      <c r="B69" s="178"/>
      <c r="C69" s="184" t="s">
        <v>97</v>
      </c>
      <c r="D69" s="644">
        <f t="shared" ref="D69:AB69" si="3">SUM(D62:D68)</f>
        <v>0</v>
      </c>
      <c r="E69" s="642">
        <f t="shared" si="3"/>
        <v>0</v>
      </c>
      <c r="F69" s="642">
        <f t="shared" si="3"/>
        <v>0</v>
      </c>
      <c r="G69" s="642">
        <f t="shared" si="3"/>
        <v>0</v>
      </c>
      <c r="H69" s="642">
        <f t="shared" si="3"/>
        <v>0</v>
      </c>
      <c r="I69" s="642">
        <f t="shared" si="3"/>
        <v>0</v>
      </c>
      <c r="J69" s="642">
        <f t="shared" si="3"/>
        <v>0</v>
      </c>
      <c r="K69" s="642">
        <f t="shared" si="3"/>
        <v>0</v>
      </c>
      <c r="L69" s="642">
        <f t="shared" si="3"/>
        <v>0</v>
      </c>
      <c r="M69" s="642">
        <f t="shared" si="3"/>
        <v>0</v>
      </c>
      <c r="N69" s="642">
        <f t="shared" si="3"/>
        <v>0</v>
      </c>
      <c r="O69" s="642">
        <f t="shared" si="3"/>
        <v>0</v>
      </c>
      <c r="P69" s="642">
        <f t="shared" si="3"/>
        <v>0</v>
      </c>
      <c r="Q69" s="642">
        <f t="shared" si="3"/>
        <v>0</v>
      </c>
      <c r="R69" s="642">
        <f t="shared" si="3"/>
        <v>0</v>
      </c>
      <c r="S69" s="642">
        <f t="shared" si="3"/>
        <v>0</v>
      </c>
      <c r="T69" s="642">
        <f t="shared" si="3"/>
        <v>0</v>
      </c>
      <c r="U69" s="642">
        <f t="shared" si="3"/>
        <v>0</v>
      </c>
      <c r="V69" s="642">
        <f t="shared" si="3"/>
        <v>0</v>
      </c>
      <c r="W69" s="642">
        <f t="shared" si="3"/>
        <v>0</v>
      </c>
      <c r="X69" s="642">
        <f t="shared" si="3"/>
        <v>0</v>
      </c>
      <c r="Y69" s="642">
        <f t="shared" si="3"/>
        <v>0</v>
      </c>
      <c r="Z69" s="642">
        <f t="shared" si="3"/>
        <v>0</v>
      </c>
      <c r="AA69" s="642">
        <f t="shared" si="3"/>
        <v>0</v>
      </c>
      <c r="AB69" s="642">
        <f t="shared" si="3"/>
        <v>0</v>
      </c>
      <c r="AC69" s="379">
        <f>SUM(D69:AB69)</f>
        <v>0</v>
      </c>
    </row>
    <row r="70" spans="2:30" s="187" customFormat="1" ht="15" customHeight="1" thickBot="1">
      <c r="B70" s="185"/>
      <c r="C70" s="186" t="s">
        <v>30</v>
      </c>
      <c r="D70" s="645">
        <f>D69</f>
        <v>0</v>
      </c>
      <c r="E70" s="643">
        <f>E69+D70</f>
        <v>0</v>
      </c>
      <c r="F70" s="643">
        <f t="shared" ref="F70:AB70" si="4">F69+E70</f>
        <v>0</v>
      </c>
      <c r="G70" s="643">
        <f t="shared" si="4"/>
        <v>0</v>
      </c>
      <c r="H70" s="643">
        <f t="shared" si="4"/>
        <v>0</v>
      </c>
      <c r="I70" s="643">
        <f>I69+H70</f>
        <v>0</v>
      </c>
      <c r="J70" s="643">
        <f t="shared" si="4"/>
        <v>0</v>
      </c>
      <c r="K70" s="643">
        <f t="shared" si="4"/>
        <v>0</v>
      </c>
      <c r="L70" s="643">
        <f t="shared" si="4"/>
        <v>0</v>
      </c>
      <c r="M70" s="643">
        <f t="shared" si="4"/>
        <v>0</v>
      </c>
      <c r="N70" s="643">
        <f t="shared" si="4"/>
        <v>0</v>
      </c>
      <c r="O70" s="643">
        <f t="shared" si="4"/>
        <v>0</v>
      </c>
      <c r="P70" s="643">
        <f t="shared" si="4"/>
        <v>0</v>
      </c>
      <c r="Q70" s="643">
        <f t="shared" si="4"/>
        <v>0</v>
      </c>
      <c r="R70" s="643">
        <f t="shared" si="4"/>
        <v>0</v>
      </c>
      <c r="S70" s="643">
        <f t="shared" si="4"/>
        <v>0</v>
      </c>
      <c r="T70" s="643">
        <f t="shared" si="4"/>
        <v>0</v>
      </c>
      <c r="U70" s="643">
        <f t="shared" si="4"/>
        <v>0</v>
      </c>
      <c r="V70" s="643">
        <f t="shared" si="4"/>
        <v>0</v>
      </c>
      <c r="W70" s="643">
        <f t="shared" si="4"/>
        <v>0</v>
      </c>
      <c r="X70" s="643">
        <f t="shared" si="4"/>
        <v>0</v>
      </c>
      <c r="Y70" s="643">
        <f t="shared" si="4"/>
        <v>0</v>
      </c>
      <c r="Z70" s="643">
        <f t="shared" si="4"/>
        <v>0</v>
      </c>
      <c r="AA70" s="643">
        <f>AA69+Z70</f>
        <v>0</v>
      </c>
      <c r="AB70" s="643">
        <f t="shared" si="4"/>
        <v>0</v>
      </c>
      <c r="AC70" s="378"/>
    </row>
    <row r="71" spans="2:30" ht="15" customHeight="1">
      <c r="B71" s="178"/>
      <c r="C71" s="114"/>
    </row>
    <row r="72" spans="2:30" ht="15" customHeight="1" thickBot="1">
      <c r="B72" s="178"/>
      <c r="C72" s="114"/>
      <c r="AC72" s="380"/>
    </row>
    <row r="73" spans="2:30" ht="19.5" customHeight="1" thickBot="1">
      <c r="B73" s="178"/>
      <c r="C73" s="112"/>
      <c r="D73" s="1617" t="s">
        <v>13</v>
      </c>
      <c r="E73" s="1618"/>
      <c r="F73" s="1618"/>
      <c r="G73" s="1618"/>
      <c r="H73" s="1618"/>
      <c r="I73" s="1618"/>
      <c r="J73" s="1618"/>
      <c r="K73" s="1618"/>
      <c r="L73" s="1618"/>
      <c r="M73" s="1618"/>
      <c r="N73" s="1618"/>
      <c r="O73" s="1618"/>
      <c r="P73" s="1618"/>
      <c r="Q73" s="1618"/>
      <c r="R73" s="1618"/>
      <c r="S73" s="1618"/>
      <c r="T73" s="1618"/>
      <c r="U73" s="1618"/>
      <c r="V73" s="1618"/>
      <c r="W73" s="1618"/>
      <c r="X73" s="1618"/>
      <c r="Y73" s="1618"/>
      <c r="Z73" s="1618"/>
      <c r="AA73" s="1618"/>
      <c r="AB73" s="1618"/>
      <c r="AC73" s="1619"/>
    </row>
    <row r="74" spans="2:30" ht="15.75" thickBot="1">
      <c r="B74" s="178"/>
      <c r="C74" s="176" t="s">
        <v>71</v>
      </c>
      <c r="D74" s="388">
        <v>1</v>
      </c>
      <c r="E74" s="389">
        <v>2</v>
      </c>
      <c r="F74" s="389">
        <v>3</v>
      </c>
      <c r="G74" s="389">
        <v>4</v>
      </c>
      <c r="H74" s="389">
        <v>5</v>
      </c>
      <c r="I74" s="389">
        <v>6</v>
      </c>
      <c r="J74" s="389">
        <v>7</v>
      </c>
      <c r="K74" s="389">
        <v>8</v>
      </c>
      <c r="L74" s="389">
        <v>9</v>
      </c>
      <c r="M74" s="389">
        <v>10</v>
      </c>
      <c r="N74" s="389">
        <v>11</v>
      </c>
      <c r="O74" s="389">
        <v>12</v>
      </c>
      <c r="P74" s="389">
        <v>13</v>
      </c>
      <c r="Q74" s="389">
        <v>14</v>
      </c>
      <c r="R74" s="389">
        <v>15</v>
      </c>
      <c r="S74" s="389">
        <v>16</v>
      </c>
      <c r="T74" s="389">
        <v>17</v>
      </c>
      <c r="U74" s="389">
        <v>18</v>
      </c>
      <c r="V74" s="389">
        <v>19</v>
      </c>
      <c r="W74" s="389">
        <v>20</v>
      </c>
      <c r="X74" s="389">
        <v>21</v>
      </c>
      <c r="Y74" s="389">
        <v>22</v>
      </c>
      <c r="Z74" s="389">
        <v>23</v>
      </c>
      <c r="AA74" s="389">
        <v>24</v>
      </c>
      <c r="AB74" s="390">
        <v>25</v>
      </c>
      <c r="AC74" s="188" t="s">
        <v>28</v>
      </c>
    </row>
    <row r="75" spans="2:30" s="180" customFormat="1" ht="15" customHeight="1" thickBot="1">
      <c r="B75" s="178"/>
      <c r="C75" s="114"/>
      <c r="D75" s="391"/>
      <c r="E75" s="392"/>
      <c r="F75" s="392"/>
      <c r="G75" s="392"/>
      <c r="H75" s="392"/>
      <c r="I75" s="392"/>
      <c r="J75" s="392"/>
      <c r="K75" s="392"/>
      <c r="L75" s="393"/>
      <c r="M75" s="392"/>
      <c r="N75" s="392"/>
      <c r="O75" s="392"/>
      <c r="P75" s="392"/>
      <c r="Q75" s="392"/>
      <c r="R75" s="392"/>
      <c r="S75" s="392"/>
      <c r="T75" s="392"/>
      <c r="U75" s="392"/>
      <c r="V75" s="393"/>
      <c r="W75" s="392"/>
      <c r="X75" s="392"/>
      <c r="Y75" s="392"/>
      <c r="Z75" s="392"/>
      <c r="AA75" s="392"/>
      <c r="AB75" s="394"/>
      <c r="AC75" s="179"/>
    </row>
    <row r="76" spans="2:30" ht="16.5" customHeight="1">
      <c r="B76" s="178"/>
      <c r="C76" s="181" t="s">
        <v>161</v>
      </c>
      <c r="D76" s="309">
        <f>'2. Medidas a) i)'!J69</f>
        <v>0</v>
      </c>
      <c r="E76" s="310">
        <f>'2. Medidas a) i)'!K69</f>
        <v>0</v>
      </c>
      <c r="F76" s="310">
        <f>'2. Medidas a) i)'!L69</f>
        <v>0</v>
      </c>
      <c r="G76" s="310">
        <f>'2. Medidas a) i)'!M69</f>
        <v>0</v>
      </c>
      <c r="H76" s="310">
        <f>'2. Medidas a) i)'!N69</f>
        <v>0</v>
      </c>
      <c r="I76" s="310">
        <f>'2. Medidas a) i)'!O69</f>
        <v>0</v>
      </c>
      <c r="J76" s="310">
        <f>'2. Medidas a) i)'!P69</f>
        <v>0</v>
      </c>
      <c r="K76" s="310">
        <f>'2. Medidas a) i)'!Q69</f>
        <v>0</v>
      </c>
      <c r="L76" s="310">
        <f>'2. Medidas a) i)'!R69</f>
        <v>0</v>
      </c>
      <c r="M76" s="310">
        <f>'2. Medidas a) i)'!S69</f>
        <v>0</v>
      </c>
      <c r="N76" s="310">
        <f>'2. Medidas a) i)'!T69</f>
        <v>0</v>
      </c>
      <c r="O76" s="310">
        <f>'2. Medidas a) i)'!U69</f>
        <v>0</v>
      </c>
      <c r="P76" s="310">
        <f>'2. Medidas a) i)'!V69</f>
        <v>0</v>
      </c>
      <c r="Q76" s="310">
        <f>'2. Medidas a) i)'!W69</f>
        <v>0</v>
      </c>
      <c r="R76" s="310">
        <f>'2. Medidas a) i)'!X69</f>
        <v>0</v>
      </c>
      <c r="S76" s="310">
        <f>'2. Medidas a) i)'!Y69</f>
        <v>0</v>
      </c>
      <c r="T76" s="310">
        <f>'2. Medidas a) i)'!Z69</f>
        <v>0</v>
      </c>
      <c r="U76" s="310">
        <f>'2. Medidas a) i)'!AA69</f>
        <v>0</v>
      </c>
      <c r="V76" s="310">
        <f>'2. Medidas a) i)'!AB69</f>
        <v>0</v>
      </c>
      <c r="W76" s="310">
        <f>'2. Medidas a) i)'!AC69</f>
        <v>0</v>
      </c>
      <c r="X76" s="310">
        <f>'2. Medidas a) i)'!AD69</f>
        <v>0</v>
      </c>
      <c r="Y76" s="310">
        <f>'2. Medidas a) i)'!AE69</f>
        <v>0</v>
      </c>
      <c r="Z76" s="310">
        <f>'2. Medidas a) i)'!AF69</f>
        <v>0</v>
      </c>
      <c r="AA76" s="310">
        <f>'2. Medidas a) i)'!AG69</f>
        <v>0</v>
      </c>
      <c r="AB76" s="310">
        <f>'2. Medidas a) i)'!AH69</f>
        <v>0</v>
      </c>
      <c r="AC76" s="311">
        <f t="shared" ref="AC76:AC82" si="5">SUM(D76:AB76)</f>
        <v>0</v>
      </c>
    </row>
    <row r="77" spans="2:30" ht="16.5" customHeight="1">
      <c r="B77" s="178"/>
      <c r="C77" s="181" t="s">
        <v>162</v>
      </c>
      <c r="D77" s="312">
        <f>'3. Medidas a) ii)'!J68</f>
        <v>0</v>
      </c>
      <c r="E77" s="313">
        <f>'3. Medidas a) ii)'!K68</f>
        <v>0</v>
      </c>
      <c r="F77" s="313">
        <f>'3. Medidas a) ii)'!L68</f>
        <v>0</v>
      </c>
      <c r="G77" s="313">
        <f>'3. Medidas a) ii)'!M68</f>
        <v>0</v>
      </c>
      <c r="H77" s="313">
        <f>'3. Medidas a) ii)'!N68</f>
        <v>0</v>
      </c>
      <c r="I77" s="313">
        <f>'3. Medidas a) ii)'!O68</f>
        <v>0</v>
      </c>
      <c r="J77" s="313">
        <f>'3. Medidas a) ii)'!P68</f>
        <v>0</v>
      </c>
      <c r="K77" s="313">
        <f>'3. Medidas a) ii)'!Q68</f>
        <v>0</v>
      </c>
      <c r="L77" s="313">
        <f>'3. Medidas a) ii)'!R68</f>
        <v>0</v>
      </c>
      <c r="M77" s="313">
        <f>'3. Medidas a) ii)'!S68</f>
        <v>0</v>
      </c>
      <c r="N77" s="313">
        <f>'3. Medidas a) ii)'!T68</f>
        <v>0</v>
      </c>
      <c r="O77" s="313">
        <f>'3. Medidas a) ii)'!U68</f>
        <v>0</v>
      </c>
      <c r="P77" s="313">
        <f>'3. Medidas a) ii)'!V68</f>
        <v>0</v>
      </c>
      <c r="Q77" s="313">
        <f>'3. Medidas a) ii)'!W68</f>
        <v>0</v>
      </c>
      <c r="R77" s="313">
        <f>'3. Medidas a) ii)'!X68</f>
        <v>0</v>
      </c>
      <c r="S77" s="313">
        <f>'3. Medidas a) ii)'!Y68</f>
        <v>0</v>
      </c>
      <c r="T77" s="313">
        <f>'3. Medidas a) ii)'!Z68</f>
        <v>0</v>
      </c>
      <c r="U77" s="313">
        <f>'3. Medidas a) ii)'!AA68</f>
        <v>0</v>
      </c>
      <c r="V77" s="313">
        <f>'3. Medidas a) ii)'!AB68</f>
        <v>0</v>
      </c>
      <c r="W77" s="313">
        <f>'3. Medidas a) ii)'!AC68</f>
        <v>0</v>
      </c>
      <c r="X77" s="313">
        <f>'3. Medidas a) ii)'!AD68</f>
        <v>0</v>
      </c>
      <c r="Y77" s="313">
        <f>'3. Medidas a) ii)'!AE68</f>
        <v>0</v>
      </c>
      <c r="Z77" s="313">
        <f>'3. Medidas a) ii)'!AF68</f>
        <v>0</v>
      </c>
      <c r="AA77" s="313">
        <f>'3. Medidas a) ii)'!AG68</f>
        <v>0</v>
      </c>
      <c r="AB77" s="313">
        <f>'3. Medidas a) ii)'!AH68</f>
        <v>0</v>
      </c>
      <c r="AC77" s="314">
        <f t="shared" si="5"/>
        <v>0</v>
      </c>
    </row>
    <row r="78" spans="2:30" ht="16.5" customHeight="1">
      <c r="B78" s="178"/>
      <c r="C78" s="181" t="s">
        <v>163</v>
      </c>
      <c r="D78" s="312">
        <f>'4. Medidas a).iii) Sistemas'!J55</f>
        <v>0</v>
      </c>
      <c r="E78" s="313">
        <f>'4. Medidas a).iii) Sistemas'!K55</f>
        <v>0</v>
      </c>
      <c r="F78" s="313">
        <f>'4. Medidas a).iii) Sistemas'!L55</f>
        <v>0</v>
      </c>
      <c r="G78" s="313">
        <f>'4. Medidas a).iii) Sistemas'!M55</f>
        <v>0</v>
      </c>
      <c r="H78" s="313">
        <f>'4. Medidas a).iii) Sistemas'!N55</f>
        <v>0</v>
      </c>
      <c r="I78" s="313">
        <f>'4. Medidas a).iii) Sistemas'!O55</f>
        <v>0</v>
      </c>
      <c r="J78" s="313">
        <f>'4. Medidas a).iii) Sistemas'!P55</f>
        <v>0</v>
      </c>
      <c r="K78" s="313">
        <f>'4. Medidas a).iii) Sistemas'!Q55</f>
        <v>0</v>
      </c>
      <c r="L78" s="313">
        <f>'4. Medidas a).iii) Sistemas'!R55</f>
        <v>0</v>
      </c>
      <c r="M78" s="313">
        <f>'4. Medidas a).iii) Sistemas'!S55</f>
        <v>0</v>
      </c>
      <c r="N78" s="313">
        <f>'4. Medidas a).iii) Sistemas'!T55</f>
        <v>0</v>
      </c>
      <c r="O78" s="313">
        <f>'4. Medidas a).iii) Sistemas'!U55</f>
        <v>0</v>
      </c>
      <c r="P78" s="313">
        <f>'4. Medidas a).iii) Sistemas'!V55</f>
        <v>0</v>
      </c>
      <c r="Q78" s="313">
        <f>'4. Medidas a).iii) Sistemas'!W55</f>
        <v>0</v>
      </c>
      <c r="R78" s="313">
        <f>'4. Medidas a).iii) Sistemas'!X55</f>
        <v>0</v>
      </c>
      <c r="S78" s="313">
        <f>'4. Medidas a).iii) Sistemas'!Y55</f>
        <v>0</v>
      </c>
      <c r="T78" s="313">
        <f>'4. Medidas a).iii) Sistemas'!Z55</f>
        <v>0</v>
      </c>
      <c r="U78" s="313">
        <f>'4. Medidas a).iii) Sistemas'!AA55</f>
        <v>0</v>
      </c>
      <c r="V78" s="313">
        <f>'4. Medidas a).iii) Sistemas'!AB55</f>
        <v>0</v>
      </c>
      <c r="W78" s="313">
        <f>'4. Medidas a).iii) Sistemas'!AC55</f>
        <v>0</v>
      </c>
      <c r="X78" s="313">
        <f>'4. Medidas a).iii) Sistemas'!AD55</f>
        <v>0</v>
      </c>
      <c r="Y78" s="313">
        <f>'4. Medidas a).iii) Sistemas'!AE55</f>
        <v>0</v>
      </c>
      <c r="Z78" s="313">
        <f>'4. Medidas a).iii) Sistemas'!AF55</f>
        <v>0</v>
      </c>
      <c r="AA78" s="313">
        <f>'4. Medidas a).iii) Sistemas'!AG55</f>
        <v>0</v>
      </c>
      <c r="AB78" s="313">
        <f>'4. Medidas a).iii) Sistemas'!AH55</f>
        <v>0</v>
      </c>
      <c r="AC78" s="314">
        <f t="shared" si="5"/>
        <v>0</v>
      </c>
    </row>
    <row r="79" spans="2:30" ht="16.5" customHeight="1">
      <c r="B79" s="125"/>
      <c r="C79" s="181" t="s">
        <v>425</v>
      </c>
      <c r="D79" s="312">
        <f>'5. Medidas a).iii) Iluminação'!M201</f>
        <v>0</v>
      </c>
      <c r="E79" s="313">
        <f>'5. Medidas a).iii) Iluminação'!N201</f>
        <v>0</v>
      </c>
      <c r="F79" s="313">
        <f>'5. Medidas a).iii) Iluminação'!O201</f>
        <v>0</v>
      </c>
      <c r="G79" s="313">
        <f>'5. Medidas a).iii) Iluminação'!P201</f>
        <v>0</v>
      </c>
      <c r="H79" s="313">
        <f>'5. Medidas a).iii) Iluminação'!Q201</f>
        <v>0</v>
      </c>
      <c r="I79" s="313">
        <f>'5. Medidas a).iii) Iluminação'!R201</f>
        <v>0</v>
      </c>
      <c r="J79" s="313">
        <f>'5. Medidas a).iii) Iluminação'!S201</f>
        <v>0</v>
      </c>
      <c r="K79" s="313">
        <f>'5. Medidas a).iii) Iluminação'!T201</f>
        <v>0</v>
      </c>
      <c r="L79" s="313">
        <f>'5. Medidas a).iii) Iluminação'!U201</f>
        <v>0</v>
      </c>
      <c r="M79" s="313">
        <f>'5. Medidas a).iii) Iluminação'!V201</f>
        <v>0</v>
      </c>
      <c r="N79" s="313">
        <f>'5. Medidas a).iii) Iluminação'!W201</f>
        <v>0</v>
      </c>
      <c r="O79" s="313">
        <f>'5. Medidas a).iii) Iluminação'!X201</f>
        <v>0</v>
      </c>
      <c r="P79" s="313">
        <f>'5. Medidas a).iii) Iluminação'!Y201</f>
        <v>0</v>
      </c>
      <c r="Q79" s="313">
        <f>'5. Medidas a).iii) Iluminação'!Z201</f>
        <v>0</v>
      </c>
      <c r="R79" s="313">
        <f>'5. Medidas a).iii) Iluminação'!AA201</f>
        <v>0</v>
      </c>
      <c r="S79" s="313">
        <f>'5. Medidas a).iii) Iluminação'!AB201</f>
        <v>0</v>
      </c>
      <c r="T79" s="313">
        <f>'5. Medidas a).iii) Iluminação'!AC201</f>
        <v>0</v>
      </c>
      <c r="U79" s="313">
        <f>'5. Medidas a).iii) Iluminação'!AD201</f>
        <v>0</v>
      </c>
      <c r="V79" s="313">
        <f>'5. Medidas a).iii) Iluminação'!AE201</f>
        <v>0</v>
      </c>
      <c r="W79" s="313">
        <f>'5. Medidas a).iii) Iluminação'!AF201</f>
        <v>0</v>
      </c>
      <c r="X79" s="313">
        <f>'5. Medidas a).iii) Iluminação'!AG201</f>
        <v>0</v>
      </c>
      <c r="Y79" s="313">
        <f>'5. Medidas a).iii) Iluminação'!AH201</f>
        <v>0</v>
      </c>
      <c r="Z79" s="313">
        <f>'5. Medidas a).iii) Iluminação'!AI201</f>
        <v>0</v>
      </c>
      <c r="AA79" s="313">
        <f>'5. Medidas a).iii) Iluminação'!AJ201</f>
        <v>0</v>
      </c>
      <c r="AB79" s="313">
        <f>'5. Medidas a).iii) Iluminação'!AK201</f>
        <v>0</v>
      </c>
      <c r="AC79" s="314">
        <f t="shared" si="5"/>
        <v>0</v>
      </c>
    </row>
    <row r="80" spans="2:30" ht="16.5" customHeight="1">
      <c r="B80" s="125"/>
      <c r="C80" s="181" t="s">
        <v>426</v>
      </c>
      <c r="D80" s="312">
        <f>'6. Medidas a) iv)'!J55</f>
        <v>0</v>
      </c>
      <c r="E80" s="313">
        <f>'6. Medidas a) iv)'!K55</f>
        <v>0</v>
      </c>
      <c r="F80" s="313">
        <f>'6. Medidas a) iv)'!L55</f>
        <v>0</v>
      </c>
      <c r="G80" s="313">
        <f>'6. Medidas a) iv)'!M55</f>
        <v>0</v>
      </c>
      <c r="H80" s="313">
        <f>'6. Medidas a) iv)'!N55</f>
        <v>0</v>
      </c>
      <c r="I80" s="313">
        <f>'6. Medidas a) iv)'!O55</f>
        <v>0</v>
      </c>
      <c r="J80" s="313">
        <f>'6. Medidas a) iv)'!P55</f>
        <v>0</v>
      </c>
      <c r="K80" s="313">
        <f>'6. Medidas a) iv)'!Q55</f>
        <v>0</v>
      </c>
      <c r="L80" s="313">
        <f>'6. Medidas a) iv)'!R55</f>
        <v>0</v>
      </c>
      <c r="M80" s="313">
        <f>'6. Medidas a) iv)'!S55</f>
        <v>0</v>
      </c>
      <c r="N80" s="313">
        <f>'6. Medidas a) iv)'!T55</f>
        <v>0</v>
      </c>
      <c r="O80" s="313">
        <f>'6. Medidas a) iv)'!U55</f>
        <v>0</v>
      </c>
      <c r="P80" s="313">
        <f>'6. Medidas a) iv)'!V55</f>
        <v>0</v>
      </c>
      <c r="Q80" s="313">
        <f>'6. Medidas a) iv)'!W55</f>
        <v>0</v>
      </c>
      <c r="R80" s="313">
        <f>'6. Medidas a) iv)'!X55</f>
        <v>0</v>
      </c>
      <c r="S80" s="313">
        <f>'6. Medidas a) iv)'!Y55</f>
        <v>0</v>
      </c>
      <c r="T80" s="313">
        <f>'6. Medidas a) iv)'!Z55</f>
        <v>0</v>
      </c>
      <c r="U80" s="313">
        <f>'6. Medidas a) iv)'!AA55</f>
        <v>0</v>
      </c>
      <c r="V80" s="313">
        <f>'6. Medidas a) iv)'!AB55</f>
        <v>0</v>
      </c>
      <c r="W80" s="313">
        <f>'6. Medidas a) iv)'!AC55</f>
        <v>0</v>
      </c>
      <c r="X80" s="313">
        <f>'6. Medidas a) iv)'!AD55</f>
        <v>0</v>
      </c>
      <c r="Y80" s="313">
        <f>'6. Medidas a) iv)'!AE55</f>
        <v>0</v>
      </c>
      <c r="Z80" s="313">
        <f>'6. Medidas a) iv)'!AF55</f>
        <v>0</v>
      </c>
      <c r="AA80" s="313">
        <f>'6. Medidas a) iv)'!AG55</f>
        <v>0</v>
      </c>
      <c r="AB80" s="313">
        <f>'6. Medidas a) iv)'!AH55</f>
        <v>0</v>
      </c>
      <c r="AC80" s="314">
        <f t="shared" si="5"/>
        <v>0</v>
      </c>
    </row>
    <row r="81" spans="2:29" ht="16.5" customHeight="1">
      <c r="B81" s="125"/>
      <c r="C81" s="181" t="s">
        <v>164</v>
      </c>
      <c r="D81" s="312">
        <f>'7. Medidas b) i)'!K54</f>
        <v>0</v>
      </c>
      <c r="E81" s="313">
        <f>'7. Medidas b) i)'!L54</f>
        <v>0</v>
      </c>
      <c r="F81" s="313">
        <f>'7. Medidas b) i)'!M54</f>
        <v>0</v>
      </c>
      <c r="G81" s="313">
        <f>'7. Medidas b) i)'!N54</f>
        <v>0</v>
      </c>
      <c r="H81" s="313">
        <f>'7. Medidas b) i)'!O54</f>
        <v>0</v>
      </c>
      <c r="I81" s="313">
        <f>'7. Medidas b) i)'!P54</f>
        <v>0</v>
      </c>
      <c r="J81" s="313">
        <f>'7. Medidas b) i)'!Q54</f>
        <v>0</v>
      </c>
      <c r="K81" s="313">
        <f>'7. Medidas b) i)'!R54</f>
        <v>0</v>
      </c>
      <c r="L81" s="313">
        <f>'7. Medidas b) i)'!S54</f>
        <v>0</v>
      </c>
      <c r="M81" s="313">
        <f>'7. Medidas b) i)'!T54</f>
        <v>0</v>
      </c>
      <c r="N81" s="313">
        <f>'7. Medidas b) i)'!U54</f>
        <v>0</v>
      </c>
      <c r="O81" s="313">
        <f>'7. Medidas b) i)'!V54</f>
        <v>0</v>
      </c>
      <c r="P81" s="313">
        <f>'7. Medidas b) i)'!W54</f>
        <v>0</v>
      </c>
      <c r="Q81" s="313">
        <f>'7. Medidas b) i)'!X54</f>
        <v>0</v>
      </c>
      <c r="R81" s="313">
        <f>'7. Medidas b) i)'!Y54</f>
        <v>0</v>
      </c>
      <c r="S81" s="313">
        <f>'7. Medidas b) i)'!Z54</f>
        <v>0</v>
      </c>
      <c r="T81" s="313">
        <f>'7. Medidas b) i)'!AA54</f>
        <v>0</v>
      </c>
      <c r="U81" s="313">
        <f>'7. Medidas b) i)'!AB54</f>
        <v>0</v>
      </c>
      <c r="V81" s="313">
        <f>'7. Medidas b) i)'!AC54</f>
        <v>0</v>
      </c>
      <c r="W81" s="313">
        <f>'7. Medidas b) i)'!AD54</f>
        <v>0</v>
      </c>
      <c r="X81" s="313">
        <f>'7. Medidas b) i)'!AE54</f>
        <v>0</v>
      </c>
      <c r="Y81" s="313">
        <f>'7. Medidas b) i)'!AF54</f>
        <v>0</v>
      </c>
      <c r="Z81" s="313">
        <f>'7. Medidas b) i)'!AG54</f>
        <v>0</v>
      </c>
      <c r="AA81" s="313">
        <f>'7. Medidas b) i)'!AH54</f>
        <v>0</v>
      </c>
      <c r="AB81" s="313">
        <f>'7. Medidas b) i)'!AI54</f>
        <v>0</v>
      </c>
      <c r="AC81" s="314">
        <f t="shared" si="5"/>
        <v>0</v>
      </c>
    </row>
    <row r="82" spans="2:29" ht="17.25" customHeight="1">
      <c r="B82" s="125"/>
      <c r="C82" s="181" t="s">
        <v>165</v>
      </c>
      <c r="D82" s="312">
        <f>'8. Medidas b) ii)'!J56</f>
        <v>0</v>
      </c>
      <c r="E82" s="313">
        <f>'8. Medidas b) ii)'!K56</f>
        <v>0</v>
      </c>
      <c r="F82" s="313">
        <f>'8. Medidas b) ii)'!L56</f>
        <v>0</v>
      </c>
      <c r="G82" s="313">
        <f>'8. Medidas b) ii)'!M56</f>
        <v>0</v>
      </c>
      <c r="H82" s="313">
        <f>'8. Medidas b) ii)'!N56</f>
        <v>0</v>
      </c>
      <c r="I82" s="313">
        <f>'8. Medidas b) ii)'!O56</f>
        <v>0</v>
      </c>
      <c r="J82" s="313">
        <f>'8. Medidas b) ii)'!P56</f>
        <v>0</v>
      </c>
      <c r="K82" s="313">
        <f>'8. Medidas b) ii)'!Q56</f>
        <v>0</v>
      </c>
      <c r="L82" s="313">
        <f>'8. Medidas b) ii)'!R56</f>
        <v>0</v>
      </c>
      <c r="M82" s="313">
        <f>'8. Medidas b) ii)'!S56</f>
        <v>0</v>
      </c>
      <c r="N82" s="313">
        <f>'8. Medidas b) ii)'!T56</f>
        <v>0</v>
      </c>
      <c r="O82" s="313">
        <f>'8. Medidas b) ii)'!U56</f>
        <v>0</v>
      </c>
      <c r="P82" s="313">
        <f>'8. Medidas b) ii)'!V56</f>
        <v>0</v>
      </c>
      <c r="Q82" s="313">
        <f>'8. Medidas b) ii)'!W56</f>
        <v>0</v>
      </c>
      <c r="R82" s="313">
        <f>'8. Medidas b) ii)'!X56</f>
        <v>0</v>
      </c>
      <c r="S82" s="313">
        <f>'8. Medidas b) ii)'!Y56</f>
        <v>0</v>
      </c>
      <c r="T82" s="313">
        <f>'8. Medidas b) ii)'!Z56</f>
        <v>0</v>
      </c>
      <c r="U82" s="313">
        <f>'8. Medidas b) ii)'!AA56</f>
        <v>0</v>
      </c>
      <c r="V82" s="313">
        <f>'8. Medidas b) ii)'!AB56</f>
        <v>0</v>
      </c>
      <c r="W82" s="313">
        <f>'8. Medidas b) ii)'!AC56</f>
        <v>0</v>
      </c>
      <c r="X82" s="313">
        <f>'8. Medidas b) ii)'!AD56</f>
        <v>0</v>
      </c>
      <c r="Y82" s="313">
        <f>'8. Medidas b) ii)'!AE56</f>
        <v>0</v>
      </c>
      <c r="Z82" s="313">
        <f>'8. Medidas b) ii)'!AF56</f>
        <v>0</v>
      </c>
      <c r="AA82" s="313">
        <f>'8. Medidas b) ii)'!AG56</f>
        <v>0</v>
      </c>
      <c r="AB82" s="313">
        <f>'8. Medidas b) ii)'!AH56</f>
        <v>0</v>
      </c>
      <c r="AC82" s="314">
        <f t="shared" si="5"/>
        <v>0</v>
      </c>
    </row>
    <row r="83" spans="2:29" ht="16.5" customHeight="1" thickBot="1">
      <c r="B83" s="125"/>
      <c r="C83" s="184" t="s">
        <v>98</v>
      </c>
      <c r="D83" s="315">
        <f t="shared" ref="D83:AC83" si="6">SUM(D76:D82)</f>
        <v>0</v>
      </c>
      <c r="E83" s="316">
        <f t="shared" si="6"/>
        <v>0</v>
      </c>
      <c r="F83" s="316">
        <f t="shared" si="6"/>
        <v>0</v>
      </c>
      <c r="G83" s="316">
        <f t="shared" si="6"/>
        <v>0</v>
      </c>
      <c r="H83" s="316">
        <f t="shared" si="6"/>
        <v>0</v>
      </c>
      <c r="I83" s="316">
        <f t="shared" si="6"/>
        <v>0</v>
      </c>
      <c r="J83" s="316">
        <f t="shared" si="6"/>
        <v>0</v>
      </c>
      <c r="K83" s="316">
        <f t="shared" si="6"/>
        <v>0</v>
      </c>
      <c r="L83" s="316">
        <f t="shared" si="6"/>
        <v>0</v>
      </c>
      <c r="M83" s="316">
        <f t="shared" si="6"/>
        <v>0</v>
      </c>
      <c r="N83" s="316">
        <f t="shared" si="6"/>
        <v>0</v>
      </c>
      <c r="O83" s="316">
        <f t="shared" si="6"/>
        <v>0</v>
      </c>
      <c r="P83" s="316">
        <f t="shared" si="6"/>
        <v>0</v>
      </c>
      <c r="Q83" s="316">
        <f t="shared" si="6"/>
        <v>0</v>
      </c>
      <c r="R83" s="316">
        <f t="shared" si="6"/>
        <v>0</v>
      </c>
      <c r="S83" s="316">
        <f t="shared" si="6"/>
        <v>0</v>
      </c>
      <c r="T83" s="316">
        <f t="shared" si="6"/>
        <v>0</v>
      </c>
      <c r="U83" s="316">
        <f t="shared" si="6"/>
        <v>0</v>
      </c>
      <c r="V83" s="316">
        <f t="shared" si="6"/>
        <v>0</v>
      </c>
      <c r="W83" s="316">
        <f t="shared" si="6"/>
        <v>0</v>
      </c>
      <c r="X83" s="316">
        <f t="shared" si="6"/>
        <v>0</v>
      </c>
      <c r="Y83" s="316">
        <f t="shared" si="6"/>
        <v>0</v>
      </c>
      <c r="Z83" s="316">
        <f t="shared" si="6"/>
        <v>0</v>
      </c>
      <c r="AA83" s="316">
        <f t="shared" si="6"/>
        <v>0</v>
      </c>
      <c r="AB83" s="316">
        <f t="shared" si="6"/>
        <v>0</v>
      </c>
      <c r="AC83" s="317">
        <f t="shared" si="6"/>
        <v>0</v>
      </c>
    </row>
    <row r="84" spans="2:29" ht="16.5" customHeight="1" thickBot="1">
      <c r="B84" s="127"/>
      <c r="C84" s="128"/>
      <c r="D84" s="128"/>
      <c r="E84" s="128"/>
      <c r="F84" s="128"/>
      <c r="G84" s="128"/>
      <c r="H84" s="128"/>
      <c r="I84" s="128"/>
      <c r="J84" s="128"/>
      <c r="K84" s="128"/>
      <c r="L84" s="128"/>
      <c r="M84" s="129"/>
      <c r="N84" s="130"/>
      <c r="O84" s="130"/>
      <c r="P84" s="130"/>
      <c r="Q84" s="130"/>
      <c r="R84" s="130"/>
      <c r="S84" s="130"/>
      <c r="T84" s="130"/>
      <c r="U84" s="130"/>
      <c r="V84" s="130"/>
      <c r="W84" s="130"/>
      <c r="X84" s="130"/>
      <c r="Y84" s="130"/>
      <c r="Z84" s="130"/>
      <c r="AA84" s="130"/>
      <c r="AB84" s="130"/>
      <c r="AC84" s="131"/>
    </row>
    <row r="85" spans="2:29" ht="14.45">
      <c r="C85" s="592"/>
    </row>
  </sheetData>
  <sheetProtection password="CCE5" sheet="1" objects="1" scenarios="1"/>
  <protectedRanges>
    <protectedRange sqref="I24" name="Intervalo1"/>
  </protectedRanges>
  <mergeCells count="27">
    <mergeCell ref="E53:F53"/>
    <mergeCell ref="D58:AC58"/>
    <mergeCell ref="AD60:AD61"/>
    <mergeCell ref="D73:AC73"/>
    <mergeCell ref="C39:E39"/>
    <mergeCell ref="C40:D40"/>
    <mergeCell ref="C41:D41"/>
    <mergeCell ref="C42:D42"/>
    <mergeCell ref="C43:D43"/>
    <mergeCell ref="C44:D44"/>
    <mergeCell ref="C45:D45"/>
    <mergeCell ref="C52:D52"/>
    <mergeCell ref="E52:G52"/>
    <mergeCell ref="C46:D46"/>
    <mergeCell ref="C48:G48"/>
    <mergeCell ref="C7:G7"/>
    <mergeCell ref="C9:D9"/>
    <mergeCell ref="C14:G14"/>
    <mergeCell ref="C34:G34"/>
    <mergeCell ref="F21:F25"/>
    <mergeCell ref="I27:J28"/>
    <mergeCell ref="I24:K26"/>
    <mergeCell ref="C50:D50"/>
    <mergeCell ref="F50:G50"/>
    <mergeCell ref="J35:O35"/>
    <mergeCell ref="J39:O40"/>
    <mergeCell ref="C37:D37"/>
  </mergeCells>
  <conditionalFormatting sqref="D70:AB70">
    <cfRule type="cellIs" dxfId="13" priority="19" operator="equal">
      <formula>0</formula>
    </cfRule>
  </conditionalFormatting>
  <conditionalFormatting sqref="AC69">
    <cfRule type="cellIs" dxfId="12" priority="17" operator="equal">
      <formula>0</formula>
    </cfRule>
  </conditionalFormatting>
  <conditionalFormatting sqref="D69:AB69">
    <cfRule type="cellIs" dxfId="11" priority="16" operator="equal">
      <formula>0</formula>
    </cfRule>
  </conditionalFormatting>
  <conditionalFormatting sqref="F50:G50">
    <cfRule type="expression" dxfId="10" priority="10">
      <formula>$E$50="Sim"</formula>
    </cfRule>
  </conditionalFormatting>
  <conditionalFormatting sqref="E9">
    <cfRule type="containsText" dxfId="9" priority="3" operator="containsText" text="Erro nas economias de energia">
      <formula>NOT(ISERROR(SEARCH("Erro nas economias de energia",E9)))</formula>
    </cfRule>
    <cfRule type="expression" dxfId="8" priority="4">
      <formula>$E$9="Não"</formula>
    </cfRule>
  </conditionalFormatting>
  <hyperlinks>
    <hyperlink ref="E2" location="Home!A1" display="Home"/>
    <hyperlink ref="C2" location="'0. Ajuda'!Área_de_Impressão" display="Ajuda"/>
  </hyperlinks>
  <pageMargins left="0.7" right="0.7" top="0.75" bottom="0.75" header="0.3" footer="0.3"/>
  <pageSetup paperSize="9" scale="2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'AP.2. Fatores de conversão'!$C$22:$C$26</xm:f>
          </x14:formula1>
          <xm:sqref>E37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0ACD6"/>
    <pageSetUpPr fitToPage="1"/>
  </sheetPr>
  <dimension ref="B1:AJ51"/>
  <sheetViews>
    <sheetView tabSelected="1" zoomScaleNormal="100" workbookViewId="0">
      <selection activeCell="E14" sqref="E14:G14"/>
    </sheetView>
  </sheetViews>
  <sheetFormatPr defaultColWidth="9.140625" defaultRowHeight="15"/>
  <cols>
    <col min="1" max="1" width="3.42578125" style="4" customWidth="1"/>
    <col min="2" max="2" width="36.5703125" style="4" bestFit="1" customWidth="1"/>
    <col min="3" max="3" width="35.5703125" style="4" customWidth="1"/>
    <col min="4" max="4" width="7.42578125" style="4" customWidth="1"/>
    <col min="5" max="5" width="29" style="4" customWidth="1"/>
    <col min="6" max="6" width="28.7109375" style="4" customWidth="1"/>
    <col min="7" max="7" width="27.28515625" style="4" bestFit="1" customWidth="1"/>
    <col min="8" max="8" width="16" style="4" bestFit="1" customWidth="1"/>
    <col min="9" max="9" width="18.140625" style="4" customWidth="1"/>
    <col min="10" max="10" width="9.140625" style="4" customWidth="1"/>
    <col min="11" max="11" width="5.85546875" style="4" customWidth="1"/>
    <col min="12" max="12" width="13.42578125" style="4" bestFit="1" customWidth="1"/>
    <col min="13" max="13" width="14.5703125" style="4" customWidth="1"/>
    <col min="14" max="14" width="13.140625" style="4" customWidth="1"/>
    <col min="15" max="15" width="17" style="4" bestFit="1" customWidth="1"/>
    <col min="16" max="16384" width="9.140625" style="4"/>
  </cols>
  <sheetData>
    <row r="1" spans="2:12" thickBot="1"/>
    <row r="2" spans="2:12" s="1252" customFormat="1" thickBot="1">
      <c r="B2" s="1247" t="s">
        <v>543</v>
      </c>
      <c r="C2" s="1248">
        <f>'R.3. Apoio Não Reemb. '!E19</f>
        <v>0</v>
      </c>
      <c r="D2" s="1249"/>
      <c r="E2" s="1685" t="str">
        <f>IF('1. Identificação Ben. Oper.'!D12="","",'1. Identificação Ben. Oper.'!D12)</f>
        <v/>
      </c>
      <c r="F2" s="1686"/>
      <c r="G2" s="1687"/>
      <c r="H2" s="1250"/>
      <c r="I2" s="1251"/>
      <c r="J2" s="1688" t="s">
        <v>544</v>
      </c>
      <c r="K2" s="1688"/>
      <c r="L2" s="1251"/>
    </row>
    <row r="3" spans="2:12" s="1252" customFormat="1" thickBot="1">
      <c r="B3" s="1247" t="s">
        <v>545</v>
      </c>
      <c r="C3" s="1248">
        <f>'R.3. Apoio Não Reemb. '!E20</f>
        <v>0</v>
      </c>
      <c r="D3" s="1249"/>
      <c r="E3" s="1689" t="s">
        <v>546</v>
      </c>
      <c r="F3" s="1690"/>
      <c r="G3" s="1691"/>
      <c r="H3" s="1250"/>
      <c r="I3" s="1251"/>
      <c r="J3" s="1253" t="s">
        <v>37</v>
      </c>
      <c r="K3" s="1254">
        <v>7</v>
      </c>
      <c r="L3" s="1251"/>
    </row>
    <row r="4" spans="2:12" s="1252" customFormat="1" ht="30">
      <c r="B4" s="1247" t="s">
        <v>547</v>
      </c>
      <c r="C4" s="1248">
        <f>'R.3. Apoio Não Reemb. '!E21</f>
        <v>0</v>
      </c>
      <c r="D4" s="1255"/>
      <c r="E4" s="1256" t="s">
        <v>548</v>
      </c>
      <c r="F4" s="1257" t="s">
        <v>549</v>
      </c>
      <c r="G4" s="1258" t="s">
        <v>550</v>
      </c>
      <c r="H4" s="1250"/>
      <c r="I4" s="1259"/>
      <c r="J4" s="1260" t="s">
        <v>36</v>
      </c>
      <c r="K4" s="1254">
        <v>6</v>
      </c>
      <c r="L4" s="1259"/>
    </row>
    <row r="5" spans="2:12" s="1252" customFormat="1" ht="15.75" thickBot="1">
      <c r="B5" s="1247" t="s">
        <v>425</v>
      </c>
      <c r="C5" s="1248">
        <f>'R.3. Apoio Não Reemb. '!E22</f>
        <v>0</v>
      </c>
      <c r="D5" s="1249"/>
      <c r="E5" s="1261">
        <f>'1. Identificação Ben. Oper.'!D52</f>
        <v>0</v>
      </c>
      <c r="F5" s="1262">
        <f>'R.5. Indicadores'!E18*0.000086</f>
        <v>0</v>
      </c>
      <c r="G5" s="1263" t="e">
        <f>+F5/E5</f>
        <v>#DIV/0!</v>
      </c>
      <c r="H5" s="1250"/>
      <c r="I5" s="1251"/>
      <c r="J5" s="1253" t="s">
        <v>43</v>
      </c>
      <c r="K5" s="1254">
        <v>5</v>
      </c>
      <c r="L5" s="1259"/>
    </row>
    <row r="6" spans="2:12" s="1252" customFormat="1" thickBot="1">
      <c r="B6" s="1247" t="s">
        <v>551</v>
      </c>
      <c r="C6" s="1248">
        <f>'R.3. Apoio Não Reemb. '!E23</f>
        <v>0</v>
      </c>
      <c r="D6" s="1249"/>
      <c r="E6" s="1689" t="s">
        <v>552</v>
      </c>
      <c r="F6" s="1690"/>
      <c r="G6" s="1691"/>
      <c r="H6" s="1250"/>
      <c r="I6" s="1251"/>
      <c r="J6" s="1253" t="s">
        <v>35</v>
      </c>
      <c r="K6" s="1254">
        <v>4</v>
      </c>
      <c r="L6" s="1259"/>
    </row>
    <row r="7" spans="2:12" s="1252" customFormat="1" ht="30">
      <c r="B7" s="1247" t="s">
        <v>553</v>
      </c>
      <c r="C7" s="1248">
        <f>'R.3. Apoio Não Reemb. '!E24</f>
        <v>0</v>
      </c>
      <c r="D7" s="1249"/>
      <c r="E7" s="1256" t="s">
        <v>554</v>
      </c>
      <c r="F7" s="1257" t="s">
        <v>555</v>
      </c>
      <c r="G7" s="1258" t="s">
        <v>550</v>
      </c>
      <c r="H7" s="1250"/>
      <c r="I7" s="1251"/>
      <c r="J7" s="1253" t="s">
        <v>34</v>
      </c>
      <c r="K7" s="1254">
        <v>3</v>
      </c>
      <c r="L7" s="1259"/>
    </row>
    <row r="8" spans="2:12" s="1252" customFormat="1" thickBot="1">
      <c r="B8" s="1247" t="s">
        <v>556</v>
      </c>
      <c r="C8" s="1248">
        <f>'R.3. Apoio Não Reemb. '!E25</f>
        <v>0</v>
      </c>
      <c r="D8" s="1249"/>
      <c r="E8" s="1261">
        <f>'1. Identificação Ben. Oper.'!D46</f>
        <v>0</v>
      </c>
      <c r="F8" s="1339">
        <f>'R.5. Indicadores'!F19</f>
        <v>0</v>
      </c>
      <c r="G8" s="1263" t="e">
        <f>F8/E8</f>
        <v>#DIV/0!</v>
      </c>
      <c r="H8" s="1250"/>
      <c r="I8" s="1251"/>
      <c r="J8" s="1253" t="s">
        <v>33</v>
      </c>
      <c r="K8" s="1254">
        <v>2</v>
      </c>
      <c r="L8" s="1259"/>
    </row>
    <row r="9" spans="2:12" s="1252" customFormat="1" thickBot="1">
      <c r="B9" s="1264"/>
      <c r="C9" s="1265"/>
      <c r="D9" s="1255"/>
      <c r="E9" s="1689" t="s">
        <v>557</v>
      </c>
      <c r="F9" s="1690"/>
      <c r="G9" s="1691"/>
      <c r="H9" s="1266"/>
      <c r="I9" s="1259"/>
      <c r="J9" s="1260" t="s">
        <v>32</v>
      </c>
      <c r="K9" s="1254">
        <v>1</v>
      </c>
      <c r="L9" s="1259"/>
    </row>
    <row r="10" spans="2:12" s="1252" customFormat="1" ht="30">
      <c r="B10" s="1247" t="s">
        <v>558</v>
      </c>
      <c r="C10" s="1248">
        <f>'R.3. Apoio Não Reemb. '!E26</f>
        <v>0</v>
      </c>
      <c r="E10" s="1245" t="s">
        <v>559</v>
      </c>
      <c r="F10" s="1267" t="s">
        <v>560</v>
      </c>
      <c r="G10" s="1258" t="s">
        <v>561</v>
      </c>
      <c r="J10" s="1268" t="s">
        <v>31</v>
      </c>
      <c r="K10" s="1254">
        <v>0</v>
      </c>
      <c r="L10" s="1269"/>
    </row>
    <row r="11" spans="2:12" s="1252" customFormat="1" ht="29.45" thickBot="1">
      <c r="B11" s="1270" t="s">
        <v>562</v>
      </c>
      <c r="C11" s="1271">
        <f>'R.3. Apoio Não Reemb. '!E28-E27</f>
        <v>0</v>
      </c>
      <c r="D11" s="1272"/>
      <c r="E11" s="1273">
        <f>B17</f>
        <v>0</v>
      </c>
      <c r="F11" s="1274">
        <f>F5</f>
        <v>0</v>
      </c>
      <c r="G11" s="1275" t="e">
        <f>E11/F11</f>
        <v>#DIV/0!</v>
      </c>
    </row>
    <row r="12" spans="2:12" s="1252" customFormat="1" ht="30.75" thickBot="1">
      <c r="B12" s="1276" t="s">
        <v>563</v>
      </c>
      <c r="C12" s="1248">
        <f>'R.3. Apoio Não Reemb. '!E27</f>
        <v>0</v>
      </c>
      <c r="D12" s="1277"/>
      <c r="E12" s="1498" t="s">
        <v>564</v>
      </c>
      <c r="F12" s="1499"/>
      <c r="G12" s="1500"/>
      <c r="H12" s="64"/>
      <c r="I12" s="1272"/>
      <c r="J12" s="1272"/>
      <c r="K12" s="1272"/>
      <c r="L12" s="1272"/>
    </row>
    <row r="13" spans="2:12" s="1252" customFormat="1" ht="30.75" thickBot="1">
      <c r="B13" s="226" t="s">
        <v>565</v>
      </c>
      <c r="C13" s="1278">
        <f>'R.3. Apoio Não Reemb. '!E28</f>
        <v>0</v>
      </c>
      <c r="D13" s="1279"/>
      <c r="E13" s="1692" t="s">
        <v>566</v>
      </c>
      <c r="F13" s="1693"/>
      <c r="G13" s="1694"/>
      <c r="H13" s="64"/>
      <c r="I13" s="1280"/>
      <c r="J13" s="1272"/>
      <c r="K13" s="1272"/>
      <c r="L13" s="1272"/>
    </row>
    <row r="14" spans="2:12" s="1252" customFormat="1" thickBot="1">
      <c r="B14" s="1281"/>
      <c r="C14" s="1282"/>
      <c r="D14" s="1279"/>
      <c r="E14" s="1695"/>
      <c r="F14" s="1696"/>
      <c r="G14" s="1697"/>
      <c r="H14" s="1277"/>
      <c r="I14" s="1277"/>
      <c r="J14" s="1277"/>
      <c r="K14" s="1277"/>
      <c r="L14" s="1277"/>
    </row>
    <row r="15" spans="2:12" s="1252" customFormat="1" thickBot="1">
      <c r="B15" s="22"/>
      <c r="C15" s="633"/>
      <c r="D15" s="1279"/>
      <c r="E15" s="1689" t="s">
        <v>567</v>
      </c>
      <c r="F15" s="1690"/>
      <c r="G15" s="1691"/>
      <c r="H15" s="1283"/>
      <c r="I15" s="20"/>
      <c r="J15" s="1279"/>
      <c r="K15" s="1279"/>
      <c r="L15" s="1259"/>
    </row>
    <row r="16" spans="2:12" s="1252" customFormat="1" ht="16.5" thickBot="1">
      <c r="B16" s="1246" t="s">
        <v>568</v>
      </c>
      <c r="D16" s="1284"/>
      <c r="E16" s="1256" t="s">
        <v>569</v>
      </c>
      <c r="F16" s="1698" t="s">
        <v>570</v>
      </c>
      <c r="G16" s="1699"/>
    </row>
    <row r="17" spans="2:8" ht="16.149999999999999" thickBot="1">
      <c r="B17" s="1285">
        <f>'R.3. Apoio Não Reemb. '!D31</f>
        <v>0</v>
      </c>
      <c r="E17" s="1286" t="str">
        <f>IF('1. Identificação Ben. Oper.'!D76="","",'1. Identificação Ben. Oper.'!D76)</f>
        <v/>
      </c>
      <c r="F17" s="1700" t="e">
        <f>VLOOKUP(E17,J3:K10,2,FALSE)-VLOOKUP('1. Identificação Ben. Oper.'!D45,J3:K10,2,FALSE)</f>
        <v>#N/A</v>
      </c>
      <c r="G17" s="1701"/>
    </row>
    <row r="18" spans="2:8" thickBot="1"/>
    <row r="19" spans="2:8" thickBot="1">
      <c r="B19" s="1683" t="s">
        <v>571</v>
      </c>
      <c r="C19" s="1684"/>
    </row>
    <row r="20" spans="2:8" ht="15.75" thickBot="1">
      <c r="B20" s="1676" t="s">
        <v>572</v>
      </c>
      <c r="C20" s="1677"/>
    </row>
    <row r="21" spans="2:8" ht="15.75" customHeight="1">
      <c r="B21" s="1287" t="s">
        <v>546</v>
      </c>
      <c r="C21" s="1288" t="e">
        <f>IF(G5&gt;=40%,5,IF(G5&gt;=30%,3,1))</f>
        <v>#DIV/0!</v>
      </c>
      <c r="E21" s="1295"/>
      <c r="F21" s="1295"/>
      <c r="G21" s="1295"/>
    </row>
    <row r="22" spans="2:8" ht="14.45">
      <c r="B22" s="1289" t="s">
        <v>552</v>
      </c>
      <c r="C22" s="1290" t="e">
        <f>IF(G8&lt;3%,1,IF(G8&lt;=10%,3,5))</f>
        <v>#DIV/0!</v>
      </c>
      <c r="E22" s="1295"/>
      <c r="F22" s="1295"/>
      <c r="G22" s="1295"/>
    </row>
    <row r="23" spans="2:8" ht="14.45">
      <c r="B23" s="1291" t="s">
        <v>557</v>
      </c>
      <c r="C23" s="1292" t="e">
        <f>IF(G11&lt;=6000,5,IF(G11&lt;12000,3,1))</f>
        <v>#DIV/0!</v>
      </c>
      <c r="E23" s="1295"/>
      <c r="F23" s="1295"/>
      <c r="G23" s="1295"/>
    </row>
    <row r="24" spans="2:8" ht="14.45">
      <c r="B24" s="1293" t="s">
        <v>564</v>
      </c>
      <c r="C24" s="1294" t="str">
        <f>IF(E14="","Preencher a informação em E14:G14!",IF(E14="Sim",5,1))</f>
        <v>Preencher a informação em E14:G14!</v>
      </c>
      <c r="E24" s="1295"/>
      <c r="F24" s="1295"/>
      <c r="G24" s="1295"/>
    </row>
    <row r="25" spans="2:8" thickBot="1">
      <c r="B25" s="1296" t="s">
        <v>567</v>
      </c>
      <c r="C25" s="1297" t="e">
        <f>IF(F17&gt;1,5,IF(F17=1,3,1))</f>
        <v>#N/A</v>
      </c>
      <c r="E25" s="1298"/>
    </row>
    <row r="26" spans="2:8" ht="16.5" thickBot="1">
      <c r="B26" s="1678" t="s">
        <v>573</v>
      </c>
      <c r="C26" s="1679"/>
    </row>
    <row r="27" spans="2:8" ht="16.149999999999999" thickBot="1">
      <c r="B27" s="1299" t="s">
        <v>574</v>
      </c>
      <c r="C27" s="1300" t="e">
        <f>C21*0.25+C22*0.2+C23*0.3+C24*0.05+C25*0.2</f>
        <v>#DIV/0!</v>
      </c>
      <c r="E27" s="1295"/>
    </row>
    <row r="29" spans="2:8" ht="15.75" thickBot="1"/>
    <row r="30" spans="2:8" ht="25.5" customHeight="1" thickBot="1">
      <c r="B30" s="1648" t="s">
        <v>575</v>
      </c>
      <c r="C30" s="1649"/>
      <c r="D30" s="1649"/>
      <c r="E30" s="1649"/>
      <c r="F30" s="1649"/>
      <c r="G30" s="1649"/>
      <c r="H30" s="1301" t="s">
        <v>576</v>
      </c>
    </row>
    <row r="31" spans="2:8" ht="15" customHeight="1">
      <c r="B31" s="1680" t="s">
        <v>546</v>
      </c>
      <c r="C31" s="1662" t="s">
        <v>577</v>
      </c>
      <c r="D31" s="1663"/>
      <c r="E31" s="1663"/>
      <c r="F31" s="1663"/>
      <c r="G31" s="1663"/>
      <c r="H31" s="1302">
        <v>5</v>
      </c>
    </row>
    <row r="32" spans="2:8" ht="15" customHeight="1">
      <c r="B32" s="1681"/>
      <c r="C32" s="1656" t="s">
        <v>578</v>
      </c>
      <c r="D32" s="1669"/>
      <c r="E32" s="1669"/>
      <c r="F32" s="1669"/>
      <c r="G32" s="1669"/>
      <c r="H32" s="1303">
        <v>3</v>
      </c>
    </row>
    <row r="33" spans="2:8" ht="15" customHeight="1" thickBot="1">
      <c r="B33" s="1682"/>
      <c r="C33" s="1656"/>
      <c r="D33" s="1669"/>
      <c r="E33" s="1669"/>
      <c r="F33" s="1669"/>
      <c r="G33" s="1669"/>
      <c r="H33" s="1304"/>
    </row>
    <row r="34" spans="2:8" ht="24.75" customHeight="1" thickBot="1">
      <c r="B34" s="1648" t="s">
        <v>579</v>
      </c>
      <c r="C34" s="1649"/>
      <c r="D34" s="1649"/>
      <c r="E34" s="1649"/>
      <c r="F34" s="1649"/>
      <c r="G34" s="1650"/>
      <c r="H34" s="1305"/>
    </row>
    <row r="35" spans="2:8" ht="15" customHeight="1">
      <c r="B35" s="1651" t="s">
        <v>552</v>
      </c>
      <c r="C35" s="1654" t="s">
        <v>580</v>
      </c>
      <c r="D35" s="1668"/>
      <c r="E35" s="1668"/>
      <c r="F35" s="1668"/>
      <c r="G35" s="1668"/>
      <c r="H35" s="1306">
        <v>5</v>
      </c>
    </row>
    <row r="36" spans="2:8" ht="15" customHeight="1">
      <c r="B36" s="1661"/>
      <c r="C36" s="1656" t="s">
        <v>581</v>
      </c>
      <c r="D36" s="1669"/>
      <c r="E36" s="1669"/>
      <c r="F36" s="1669"/>
      <c r="G36" s="1669"/>
      <c r="H36" s="1303">
        <v>3</v>
      </c>
    </row>
    <row r="37" spans="2:8" ht="15.75" customHeight="1" thickBot="1">
      <c r="B37" s="1667"/>
      <c r="C37" s="1665" t="s">
        <v>582</v>
      </c>
      <c r="D37" s="1666"/>
      <c r="E37" s="1666"/>
      <c r="F37" s="1666"/>
      <c r="G37" s="1666"/>
      <c r="H37" s="1307">
        <v>1</v>
      </c>
    </row>
    <row r="38" spans="2:8" ht="24.75" customHeight="1" thickBot="1">
      <c r="B38" s="1648" t="s">
        <v>583</v>
      </c>
      <c r="C38" s="1649"/>
      <c r="D38" s="1649"/>
      <c r="E38" s="1649"/>
      <c r="F38" s="1649"/>
      <c r="G38" s="1650"/>
      <c r="H38" s="1305"/>
    </row>
    <row r="39" spans="2:8" ht="15" customHeight="1">
      <c r="B39" s="1651" t="s">
        <v>557</v>
      </c>
      <c r="C39" s="1670" t="s">
        <v>584</v>
      </c>
      <c r="D39" s="1671"/>
      <c r="E39" s="1671"/>
      <c r="F39" s="1671"/>
      <c r="G39" s="1671"/>
      <c r="H39" s="1306">
        <v>5</v>
      </c>
    </row>
    <row r="40" spans="2:8" ht="15" customHeight="1">
      <c r="B40" s="1661"/>
      <c r="C40" s="1672" t="s">
        <v>585</v>
      </c>
      <c r="D40" s="1673"/>
      <c r="E40" s="1673"/>
      <c r="F40" s="1673"/>
      <c r="G40" s="1673"/>
      <c r="H40" s="1303">
        <v>3</v>
      </c>
    </row>
    <row r="41" spans="2:8" ht="15" customHeight="1" thickBot="1">
      <c r="B41" s="1667"/>
      <c r="C41" s="1674" t="s">
        <v>586</v>
      </c>
      <c r="D41" s="1675"/>
      <c r="E41" s="1675"/>
      <c r="F41" s="1675"/>
      <c r="G41" s="1675"/>
      <c r="H41" s="1307">
        <v>1</v>
      </c>
    </row>
    <row r="42" spans="2:8" ht="26.25" customHeight="1" thickBot="1">
      <c r="B42" s="1648" t="s">
        <v>587</v>
      </c>
      <c r="C42" s="1649"/>
      <c r="D42" s="1649"/>
      <c r="E42" s="1649"/>
      <c r="F42" s="1649"/>
      <c r="G42" s="1650"/>
      <c r="H42" s="1305"/>
    </row>
    <row r="43" spans="2:8" ht="15.75" customHeight="1">
      <c r="B43" s="1651" t="s">
        <v>564</v>
      </c>
      <c r="C43" s="1662" t="s">
        <v>588</v>
      </c>
      <c r="D43" s="1663"/>
      <c r="E43" s="1663"/>
      <c r="F43" s="1663"/>
      <c r="G43" s="1664"/>
      <c r="H43" s="1306">
        <v>5</v>
      </c>
    </row>
    <row r="44" spans="2:8" ht="15" customHeight="1" thickBot="1">
      <c r="B44" s="1661"/>
      <c r="C44" s="1665" t="s">
        <v>589</v>
      </c>
      <c r="D44" s="1666"/>
      <c r="E44" s="1666"/>
      <c r="F44" s="1666"/>
      <c r="G44" s="1666"/>
      <c r="H44" s="1303">
        <v>1</v>
      </c>
    </row>
    <row r="45" spans="2:8" ht="28.5" customHeight="1" thickBot="1">
      <c r="B45" s="1648" t="s">
        <v>590</v>
      </c>
      <c r="C45" s="1649"/>
      <c r="D45" s="1649"/>
      <c r="E45" s="1649"/>
      <c r="F45" s="1649"/>
      <c r="G45" s="1650"/>
      <c r="H45" s="1305"/>
    </row>
    <row r="46" spans="2:8" ht="15" customHeight="1">
      <c r="B46" s="1651" t="s">
        <v>567</v>
      </c>
      <c r="C46" s="1654" t="s">
        <v>591</v>
      </c>
      <c r="D46" s="1655"/>
      <c r="E46" s="1655"/>
      <c r="F46" s="1655"/>
      <c r="G46" s="1655"/>
      <c r="H46" s="1306">
        <v>5</v>
      </c>
    </row>
    <row r="47" spans="2:8" ht="15" customHeight="1">
      <c r="B47" s="1652"/>
      <c r="C47" s="1656" t="s">
        <v>592</v>
      </c>
      <c r="D47" s="1657"/>
      <c r="E47" s="1657"/>
      <c r="F47" s="1657"/>
      <c r="G47" s="1658"/>
      <c r="H47" s="1308">
        <v>3</v>
      </c>
    </row>
    <row r="48" spans="2:8" ht="15" customHeight="1" thickBot="1">
      <c r="B48" s="1653"/>
      <c r="C48" s="1659" t="s">
        <v>593</v>
      </c>
      <c r="D48" s="1660"/>
      <c r="E48" s="1660"/>
      <c r="F48" s="1660"/>
      <c r="G48" s="1660"/>
      <c r="H48" s="1304">
        <v>1</v>
      </c>
    </row>
    <row r="50" spans="10:36" ht="38.25">
      <c r="J50" s="1309" t="s">
        <v>594</v>
      </c>
      <c r="AJ50" s="1310"/>
    </row>
    <row r="51" spans="10:36">
      <c r="AJ51" s="1311"/>
    </row>
  </sheetData>
  <sheetProtection password="CCE5" sheet="1" objects="1" scenarios="1" selectLockedCells="1"/>
  <protectedRanges>
    <protectedRange sqref="I15:K15" name="Folha8"/>
    <protectedRange sqref="C13:D14" name="Folha8_1"/>
    <protectedRange sqref="B9" name="Folha5_3"/>
    <protectedRange sqref="H9" name="Folha5"/>
  </protectedRanges>
  <mergeCells count="38">
    <mergeCell ref="B19:C19"/>
    <mergeCell ref="E2:G2"/>
    <mergeCell ref="J2:K2"/>
    <mergeCell ref="E3:G3"/>
    <mergeCell ref="E6:G6"/>
    <mergeCell ref="E9:G9"/>
    <mergeCell ref="E12:G12"/>
    <mergeCell ref="E13:G13"/>
    <mergeCell ref="E14:G14"/>
    <mergeCell ref="E15:G15"/>
    <mergeCell ref="F16:G16"/>
    <mergeCell ref="F17:G17"/>
    <mergeCell ref="B20:C20"/>
    <mergeCell ref="B26:C26"/>
    <mergeCell ref="B30:G30"/>
    <mergeCell ref="B31:B33"/>
    <mergeCell ref="C31:G31"/>
    <mergeCell ref="C32:G32"/>
    <mergeCell ref="C33:G33"/>
    <mergeCell ref="B43:B44"/>
    <mergeCell ref="C43:G43"/>
    <mergeCell ref="C44:G44"/>
    <mergeCell ref="B34:G34"/>
    <mergeCell ref="B35:B37"/>
    <mergeCell ref="C35:G35"/>
    <mergeCell ref="C36:G36"/>
    <mergeCell ref="C37:G37"/>
    <mergeCell ref="B38:G38"/>
    <mergeCell ref="B39:B41"/>
    <mergeCell ref="C39:G39"/>
    <mergeCell ref="C40:G40"/>
    <mergeCell ref="C41:G41"/>
    <mergeCell ref="B42:G42"/>
    <mergeCell ref="B45:G45"/>
    <mergeCell ref="B46:B48"/>
    <mergeCell ref="C46:G46"/>
    <mergeCell ref="C47:G47"/>
    <mergeCell ref="C48:G48"/>
  </mergeCells>
  <conditionalFormatting sqref="L10">
    <cfRule type="cellIs" dxfId="7" priority="3" operator="greaterThan">
      <formula>0</formula>
    </cfRule>
    <cfRule type="cellIs" dxfId="6" priority="4" operator="lessThan">
      <formula>0</formula>
    </cfRule>
  </conditionalFormatting>
  <dataValidations count="1">
    <dataValidation type="list" allowBlank="1" showInputMessage="1" showErrorMessage="1" sqref="E14:G14">
      <formula1>"Sim, Não"</formula1>
    </dataValidation>
  </dataValidations>
  <pageMargins left="0.25" right="0.25" top="0.75" bottom="0.75" header="0.3" footer="0.3"/>
  <pageSetup paperSize="9" scale="5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
  <sheetViews>
    <sheetView showGridLines="0" zoomScale="85" zoomScaleNormal="85" workbookViewId="0">
      <selection activeCell="E33" sqref="E33"/>
    </sheetView>
  </sheetViews>
  <sheetFormatPr defaultColWidth="9.140625" defaultRowHeight="12.75"/>
  <cols>
    <col min="1" max="1" width="2.7109375" style="441" customWidth="1"/>
    <col min="2" max="2" width="13.7109375" style="441" customWidth="1"/>
    <col min="3" max="3" width="50" style="441" customWidth="1"/>
    <col min="4" max="4" width="14" style="441" customWidth="1"/>
    <col min="5" max="5" width="14.7109375" style="441" customWidth="1"/>
    <col min="6" max="6" width="14.85546875" style="441" customWidth="1"/>
    <col min="7" max="7" width="16.28515625" style="441" customWidth="1"/>
    <col min="8" max="8" width="17.5703125" style="441" customWidth="1"/>
    <col min="9" max="9" width="17.140625" style="441" customWidth="1"/>
    <col min="10" max="10" width="21.28515625" style="441" customWidth="1"/>
    <col min="11" max="11" width="14.7109375" style="441" customWidth="1"/>
    <col min="12" max="12" width="17.42578125" style="441" customWidth="1"/>
    <col min="13" max="13" width="16.5703125" style="441" customWidth="1"/>
    <col min="14" max="20" width="9.42578125" style="441" customWidth="1"/>
    <col min="21" max="21" width="11.7109375" style="441" customWidth="1"/>
    <col min="22" max="24" width="9.42578125" style="441" customWidth="1"/>
    <col min="25" max="26" width="12.7109375" style="441" customWidth="1"/>
    <col min="27" max="16384" width="9.140625" style="441"/>
  </cols>
  <sheetData>
    <row r="1" spans="1:26" s="983" customFormat="1">
      <c r="B1" s="1721"/>
      <c r="C1" s="1721"/>
      <c r="D1" s="1721"/>
      <c r="E1" s="1721"/>
      <c r="F1" s="1721"/>
      <c r="G1" s="1721"/>
      <c r="H1" s="1721"/>
      <c r="I1" s="1721"/>
      <c r="J1" s="1721"/>
      <c r="K1" s="1721"/>
      <c r="L1" s="1721"/>
      <c r="M1" s="1029"/>
      <c r="N1" s="1030"/>
      <c r="O1" s="1030"/>
      <c r="P1" s="1030"/>
      <c r="Q1" s="1030"/>
      <c r="R1" s="1030"/>
      <c r="S1" s="1030"/>
    </row>
    <row r="2" spans="1:26" s="983" customFormat="1">
      <c r="B2" s="984" t="s">
        <v>136</v>
      </c>
      <c r="C2" s="985"/>
      <c r="D2" s="986" t="s">
        <v>383</v>
      </c>
      <c r="E2" s="987"/>
      <c r="F2" s="987"/>
      <c r="G2" s="987"/>
      <c r="H2" s="988"/>
      <c r="I2" s="988"/>
      <c r="J2" s="988"/>
      <c r="K2" s="988"/>
      <c r="L2" s="989"/>
      <c r="M2" s="990"/>
      <c r="N2" s="991"/>
      <c r="O2" s="991"/>
      <c r="P2" s="991"/>
      <c r="Q2" s="991"/>
      <c r="R2" s="991"/>
      <c r="S2" s="991"/>
    </row>
    <row r="3" spans="1:26" s="983" customFormat="1">
      <c r="B3" s="984"/>
      <c r="C3" s="985"/>
      <c r="D3" s="986"/>
      <c r="E3" s="987"/>
      <c r="F3" s="987"/>
      <c r="G3" s="987"/>
      <c r="H3" s="988"/>
      <c r="I3" s="988"/>
      <c r="J3" s="988"/>
      <c r="K3" s="988"/>
      <c r="L3" s="989"/>
      <c r="M3" s="990"/>
      <c r="N3" s="991"/>
      <c r="O3" s="991"/>
      <c r="P3" s="991"/>
      <c r="Q3" s="991"/>
      <c r="R3" s="991"/>
      <c r="S3" s="991"/>
    </row>
    <row r="4" spans="1:26" s="983" customFormat="1">
      <c r="B4" s="984" t="s">
        <v>137</v>
      </c>
      <c r="C4" s="985"/>
      <c r="D4" s="986" t="s">
        <v>384</v>
      </c>
      <c r="E4" s="987"/>
      <c r="F4" s="987"/>
      <c r="G4" s="987"/>
      <c r="H4" s="992"/>
      <c r="I4" s="992"/>
      <c r="J4" s="992"/>
      <c r="K4" s="993"/>
      <c r="L4" s="994"/>
      <c r="M4" s="995"/>
      <c r="N4" s="996"/>
      <c r="O4" s="996"/>
      <c r="P4" s="996"/>
      <c r="Q4" s="996"/>
      <c r="R4" s="996"/>
      <c r="S4" s="996"/>
      <c r="T4" s="983" t="s">
        <v>138</v>
      </c>
    </row>
    <row r="5" spans="1:26" s="983" customFormat="1">
      <c r="B5" s="984" t="s">
        <v>385</v>
      </c>
      <c r="C5" s="985"/>
      <c r="D5" s="986" t="s">
        <v>381</v>
      </c>
      <c r="E5" s="985"/>
      <c r="F5" s="985"/>
      <c r="G5" s="985"/>
      <c r="H5" s="985"/>
      <c r="I5" s="985"/>
      <c r="J5" s="985"/>
      <c r="K5" s="985"/>
      <c r="L5" s="985"/>
      <c r="M5" s="997"/>
      <c r="N5" s="998"/>
      <c r="O5" s="998"/>
      <c r="P5" s="998"/>
      <c r="Q5" s="998"/>
      <c r="R5" s="998"/>
      <c r="S5" s="998"/>
      <c r="T5" s="983" t="s">
        <v>139</v>
      </c>
      <c r="U5" s="998"/>
      <c r="V5" s="998"/>
      <c r="W5" s="998"/>
      <c r="X5" s="998"/>
      <c r="Y5" s="998"/>
      <c r="Z5" s="998"/>
    </row>
    <row r="6" spans="1:26" s="983" customFormat="1">
      <c r="B6" s="999" t="s">
        <v>140</v>
      </c>
      <c r="C6" s="988"/>
      <c r="D6" s="1000" t="s">
        <v>386</v>
      </c>
      <c r="E6" s="987"/>
      <c r="F6" s="987"/>
      <c r="G6" s="987"/>
      <c r="H6" s="992"/>
      <c r="I6" s="992"/>
      <c r="J6" s="992"/>
      <c r="K6" s="987"/>
      <c r="L6" s="1001"/>
      <c r="M6" s="1002"/>
      <c r="N6" s="1003"/>
      <c r="O6" s="1003"/>
      <c r="P6" s="1003"/>
      <c r="Q6" s="1003"/>
      <c r="R6" s="1003"/>
      <c r="S6" s="1003"/>
    </row>
    <row r="7" spans="1:26" s="983" customFormat="1">
      <c r="A7" s="1004"/>
      <c r="B7" s="1005"/>
      <c r="C7" s="1005"/>
      <c r="D7" s="1006"/>
      <c r="E7" s="1006"/>
      <c r="F7" s="1006"/>
      <c r="G7" s="1006"/>
      <c r="H7" s="1006"/>
      <c r="I7" s="1006"/>
      <c r="J7" s="1006"/>
      <c r="K7" s="1004"/>
      <c r="L7" s="1004"/>
    </row>
    <row r="8" spans="1:26" s="983" customFormat="1" ht="14.25" customHeight="1">
      <c r="A8" s="1004"/>
      <c r="B8" s="1007" t="s">
        <v>141</v>
      </c>
      <c r="C8" s="1008"/>
      <c r="D8" s="1717" t="str">
        <f>IF('1. Identificação Ben. Oper.'!D22="","",'1. Identificação Ben. Oper.'!D22)</f>
        <v/>
      </c>
      <c r="E8" s="1718"/>
      <c r="F8" s="1009"/>
      <c r="G8" s="1010"/>
      <c r="H8" s="1011" t="s">
        <v>186</v>
      </c>
      <c r="I8" s="1719" t="str">
        <f>IF('1. Identificação Ben. Oper.'!D10="","",'1. Identificação Ben. Oper.'!D10)</f>
        <v>(atribuído pelo Balcão 2020 após submissão)</v>
      </c>
      <c r="J8" s="1720"/>
      <c r="K8" s="1004"/>
      <c r="L8" s="1012"/>
      <c r="M8" s="1013"/>
    </row>
    <row r="9" spans="1:26" s="983" customFormat="1">
      <c r="A9" s="1004"/>
      <c r="B9" s="1014"/>
      <c r="C9" s="1015"/>
      <c r="D9" s="1012"/>
      <c r="E9" s="1012"/>
      <c r="F9" s="1012"/>
      <c r="G9" s="1012"/>
      <c r="H9" s="1016"/>
      <c r="I9" s="1016"/>
      <c r="J9" s="1012"/>
      <c r="K9" s="1012"/>
      <c r="L9" s="1012"/>
      <c r="M9" s="1013"/>
    </row>
    <row r="10" spans="1:26" s="983" customFormat="1" ht="15" customHeight="1">
      <c r="A10" s="1004"/>
      <c r="B10" s="1017" t="s">
        <v>187</v>
      </c>
      <c r="C10" s="1018"/>
      <c r="D10" s="1722" t="str">
        <f>IF('1. Identificação Ben. Oper.'!D12="","",'1. Identificação Ben. Oper.'!D12)</f>
        <v/>
      </c>
      <c r="E10" s="1722"/>
      <c r="F10" s="1722"/>
      <c r="G10" s="1722"/>
      <c r="H10" s="1722"/>
      <c r="I10" s="1722"/>
      <c r="J10" s="1722"/>
      <c r="K10" s="1019"/>
      <c r="L10" s="1020"/>
      <c r="M10" s="1021"/>
      <c r="N10" s="1021"/>
      <c r="O10" s="1021"/>
      <c r="P10" s="1021"/>
      <c r="Q10" s="1021"/>
      <c r="R10" s="1021"/>
      <c r="S10" s="1021"/>
      <c r="T10" s="1021"/>
      <c r="U10" s="1021"/>
    </row>
    <row r="11" spans="1:26" s="983" customFormat="1">
      <c r="A11" s="1004"/>
      <c r="B11" s="1022"/>
      <c r="C11" s="1005"/>
      <c r="D11" s="1023"/>
      <c r="E11" s="1023"/>
      <c r="F11" s="1023"/>
      <c r="G11" s="1023"/>
      <c r="H11" s="1024"/>
      <c r="I11" s="1025"/>
      <c r="J11" s="1026"/>
      <c r="K11" s="1023"/>
      <c r="L11" s="1023"/>
      <c r="M11" s="1027"/>
    </row>
    <row r="12" spans="1:26" s="983" customFormat="1" ht="15" customHeight="1">
      <c r="A12" s="1004"/>
      <c r="B12" s="1017" t="s">
        <v>188</v>
      </c>
      <c r="C12" s="1018"/>
      <c r="D12" s="1722" t="str">
        <f>IF('1. Identificação Ben. Oper.'!D11="","",'1. Identificação Ben. Oper.'!D11)</f>
        <v/>
      </c>
      <c r="E12" s="1722"/>
      <c r="F12" s="1722"/>
      <c r="G12" s="1722"/>
      <c r="H12" s="1722"/>
      <c r="I12" s="1722"/>
      <c r="J12" s="1722"/>
      <c r="K12" s="1028"/>
      <c r="L12" s="1020"/>
      <c r="M12" s="1021"/>
      <c r="N12" s="1021"/>
      <c r="O12" s="1021"/>
      <c r="P12" s="1021"/>
      <c r="Q12" s="1021"/>
      <c r="R12" s="1021"/>
      <c r="S12" s="1021"/>
      <c r="T12" s="1021"/>
      <c r="U12" s="1021"/>
    </row>
    <row r="13" spans="1:26" ht="18.75">
      <c r="A13" s="455"/>
      <c r="B13" s="455"/>
      <c r="C13" s="455"/>
      <c r="D13" s="455"/>
      <c r="E13" s="455"/>
      <c r="F13" s="455"/>
      <c r="G13" s="455"/>
      <c r="H13" s="455"/>
      <c r="I13" s="455"/>
      <c r="J13" s="455"/>
      <c r="L13" s="969"/>
      <c r="V13" s="456"/>
      <c r="W13" s="456"/>
      <c r="X13" s="456"/>
      <c r="Y13" s="456"/>
    </row>
    <row r="14" spans="1:26" ht="18.75">
      <c r="A14" s="455"/>
      <c r="B14" s="455"/>
      <c r="C14" s="455"/>
      <c r="D14" s="455"/>
      <c r="E14" s="455"/>
      <c r="F14" s="455"/>
      <c r="G14" s="455"/>
      <c r="H14" s="455"/>
      <c r="I14" s="455"/>
      <c r="J14" s="455"/>
      <c r="L14" s="969"/>
      <c r="V14" s="456"/>
      <c r="W14" s="456"/>
      <c r="X14" s="456"/>
      <c r="Y14" s="456"/>
    </row>
    <row r="15" spans="1:26" ht="27" customHeight="1">
      <c r="B15" s="1723" t="s">
        <v>309</v>
      </c>
      <c r="C15" s="1723"/>
      <c r="D15" s="1723"/>
      <c r="E15" s="1723"/>
      <c r="F15" s="1723"/>
      <c r="G15" s="1723"/>
      <c r="H15" s="1723"/>
      <c r="I15" s="1723"/>
      <c r="J15" s="1723"/>
      <c r="K15" s="1723"/>
      <c r="L15" s="1723"/>
      <c r="M15" s="456"/>
      <c r="N15" s="684" t="s">
        <v>250</v>
      </c>
      <c r="O15" s="1200"/>
      <c r="P15" s="1200"/>
      <c r="Q15" s="1200"/>
      <c r="R15" s="1200"/>
      <c r="S15" s="1200"/>
      <c r="T15" s="456"/>
      <c r="U15" s="456"/>
      <c r="V15" s="456"/>
      <c r="W15" s="456"/>
      <c r="X15" s="456"/>
      <c r="Y15" s="456"/>
    </row>
    <row r="16" spans="1:26" ht="24.75" customHeight="1" thickBot="1">
      <c r="B16" s="593"/>
      <c r="N16" s="460"/>
      <c r="O16" s="1201"/>
      <c r="P16" s="1201"/>
      <c r="Q16" s="1201"/>
      <c r="R16" s="1201"/>
      <c r="S16" s="1201"/>
      <c r="T16" s="460"/>
    </row>
    <row r="17" spans="2:25" s="457" customFormat="1" ht="25.5" customHeight="1">
      <c r="B17" s="656" t="s">
        <v>142</v>
      </c>
      <c r="C17" s="970" t="s">
        <v>387</v>
      </c>
      <c r="D17" s="970" t="s">
        <v>143</v>
      </c>
      <c r="E17" s="970" t="s">
        <v>144</v>
      </c>
      <c r="F17" s="970" t="s">
        <v>145</v>
      </c>
      <c r="G17" s="970" t="s">
        <v>146</v>
      </c>
      <c r="H17" s="970" t="s">
        <v>147</v>
      </c>
      <c r="I17" s="1706" t="s">
        <v>180</v>
      </c>
      <c r="J17" s="1707"/>
      <c r="K17" s="1707"/>
      <c r="L17" s="1708"/>
      <c r="N17" s="685" t="s">
        <v>315</v>
      </c>
      <c r="O17" s="1200"/>
      <c r="P17" s="1200"/>
      <c r="Q17" s="1200"/>
      <c r="R17" s="1200"/>
      <c r="S17" s="1200"/>
      <c r="U17" s="458"/>
    </row>
    <row r="18" spans="2:25" s="318" customFormat="1" ht="30" customHeight="1">
      <c r="B18" s="783" t="s">
        <v>148</v>
      </c>
      <c r="C18" s="784" t="s">
        <v>482</v>
      </c>
      <c r="D18" s="657" t="s">
        <v>278</v>
      </c>
      <c r="E18" s="1193">
        <f>'R.1. Economias Energia'!I26+'R.1. Economias Energia'!I15</f>
        <v>0</v>
      </c>
      <c r="F18" s="1035"/>
      <c r="G18" s="1031"/>
      <c r="H18" s="1031"/>
      <c r="I18" s="1709"/>
      <c r="J18" s="1710"/>
      <c r="K18" s="1710"/>
      <c r="L18" s="1711"/>
      <c r="N18" s="460"/>
      <c r="O18" s="1201"/>
      <c r="P18" s="1201"/>
      <c r="Q18" s="1201"/>
      <c r="R18" s="1201"/>
      <c r="S18" s="1201"/>
    </row>
    <row r="19" spans="2:25" s="318" customFormat="1" ht="30" customHeight="1">
      <c r="B19" s="1174" t="s">
        <v>480</v>
      </c>
      <c r="C19" s="785" t="s">
        <v>167</v>
      </c>
      <c r="D19" s="786" t="s">
        <v>168</v>
      </c>
      <c r="E19" s="1193">
        <f>(VLOOKUP('R.1. Economias Energia'!D14,'AP.2. Fatores de conversão'!$A$5:$I$13,9,FALSE)*'R.1. Economias Energia'!D26+VLOOKUP('R.1. Economias Energia'!E14,'AP.2. Fatores de conversão'!$A$5:$I$13,9,FALSE)*'R.1. Economias Energia'!E26+VLOOKUP('R.1. Economias Energia'!F14,'AP.2. Fatores de conversão'!$A$5:$I$13,9,FALSE)*'R.1. Economias Energia'!F26+VLOOKUP('R.1. Economias Energia'!G14,'AP.2. Fatores de conversão'!$A$5:$I$13,9,FALSE)*'R.1. Economias Energia'!G26+VLOOKUP('R.1. Economias Energia'!H14,'AP.2. Fatores de conversão'!$A$5:$I$13,9,FALSE)*'R.1. Economias Energia'!H26)/1000</f>
        <v>0</v>
      </c>
      <c r="F19" s="1035"/>
      <c r="G19" s="1031"/>
      <c r="H19" s="1031"/>
      <c r="I19" s="1709"/>
      <c r="J19" s="1710"/>
      <c r="K19" s="1710"/>
      <c r="L19" s="1711"/>
      <c r="N19" s="1127"/>
      <c r="O19" s="1127"/>
      <c r="P19" s="1127"/>
      <c r="Q19" s="1127"/>
      <c r="R19" s="1127"/>
      <c r="S19" s="1127"/>
    </row>
    <row r="20" spans="2:25" s="318" customFormat="1" ht="30" customHeight="1">
      <c r="B20" s="1174" t="s">
        <v>489</v>
      </c>
      <c r="C20" s="785" t="s">
        <v>540</v>
      </c>
      <c r="D20" s="786" t="s">
        <v>541</v>
      </c>
      <c r="E20" s="1193">
        <f>SUM('R.1. Economias Energia'!D29:H29)</f>
        <v>0</v>
      </c>
      <c r="F20" s="1035"/>
      <c r="G20" s="1244"/>
      <c r="H20" s="1244"/>
      <c r="I20" s="1709"/>
      <c r="J20" s="1710"/>
      <c r="K20" s="1710"/>
      <c r="L20" s="1711"/>
      <c r="N20" s="1127"/>
      <c r="O20" s="1127"/>
      <c r="P20" s="1127"/>
      <c r="Q20" s="1127"/>
      <c r="R20" s="1127"/>
      <c r="S20" s="1127"/>
    </row>
    <row r="21" spans="2:25" s="318" customFormat="1" ht="30" customHeight="1">
      <c r="B21" s="1032" t="s">
        <v>24</v>
      </c>
      <c r="C21" s="785" t="s">
        <v>542</v>
      </c>
      <c r="D21" s="786" t="s">
        <v>541</v>
      </c>
      <c r="E21" s="1193">
        <f>SUM('R.1. Economias Energia'!D28:H28)</f>
        <v>0</v>
      </c>
      <c r="F21" s="1035"/>
      <c r="G21" s="1244"/>
      <c r="H21" s="1244"/>
      <c r="I21" s="1709"/>
      <c r="J21" s="1710"/>
      <c r="K21" s="1710"/>
      <c r="L21" s="1711"/>
      <c r="N21" s="1127"/>
      <c r="O21" s="1127"/>
      <c r="P21" s="1127"/>
      <c r="Q21" s="1127"/>
      <c r="R21" s="1127"/>
      <c r="S21" s="1127"/>
    </row>
    <row r="22" spans="2:25" s="318" customFormat="1" ht="30" customHeight="1">
      <c r="B22" s="1032" t="s">
        <v>24</v>
      </c>
      <c r="C22" s="785" t="s">
        <v>483</v>
      </c>
      <c r="D22" s="786" t="s">
        <v>278</v>
      </c>
      <c r="E22" s="1193">
        <f>'1. Identificação Ben. Oper.'!D51</f>
        <v>0</v>
      </c>
      <c r="F22" s="1035"/>
      <c r="G22" s="1031"/>
      <c r="H22" s="1031"/>
      <c r="I22" s="1709"/>
      <c r="J22" s="1710"/>
      <c r="K22" s="1710"/>
      <c r="L22" s="1711"/>
      <c r="N22" s="1128"/>
      <c r="O22" s="1128"/>
      <c r="P22" s="1128"/>
      <c r="Q22" s="1128"/>
      <c r="R22" s="1128"/>
      <c r="S22" s="1128"/>
    </row>
    <row r="23" spans="2:25" s="318" customFormat="1" ht="30" customHeight="1" thickBot="1">
      <c r="B23" s="1175" t="s">
        <v>489</v>
      </c>
      <c r="C23" s="1033" t="s">
        <v>481</v>
      </c>
      <c r="D23" s="1034" t="s">
        <v>278</v>
      </c>
      <c r="E23" s="1194">
        <f>'1. Identificação Ben. Oper.'!D51-E18</f>
        <v>0</v>
      </c>
      <c r="F23" s="1036"/>
      <c r="G23" s="1037"/>
      <c r="H23" s="1037"/>
      <c r="I23" s="1712"/>
      <c r="J23" s="1713"/>
      <c r="K23" s="1713"/>
      <c r="L23" s="1714"/>
      <c r="N23" s="1127"/>
      <c r="O23" s="1127"/>
      <c r="P23" s="1127"/>
      <c r="Q23" s="1127"/>
      <c r="R23" s="1127"/>
      <c r="S23" s="1127"/>
      <c r="U23" s="3"/>
      <c r="V23" s="3"/>
      <c r="W23" s="3"/>
      <c r="X23" s="3"/>
      <c r="Y23" s="3"/>
    </row>
    <row r="24" spans="2:25" s="318" customFormat="1" ht="30" customHeight="1"/>
    <row r="25" spans="2:25" s="318" customFormat="1" ht="30" customHeight="1">
      <c r="B25" s="630" t="s">
        <v>279</v>
      </c>
      <c r="C25" s="441"/>
      <c r="D25" s="441"/>
      <c r="E25" s="459"/>
      <c r="F25" s="441"/>
      <c r="G25" s="441"/>
      <c r="H25" s="441"/>
      <c r="I25" s="441"/>
      <c r="J25" s="441"/>
      <c r="K25" s="441"/>
    </row>
    <row r="26" spans="2:25" s="318" customFormat="1" ht="10.5" customHeight="1" thickBot="1">
      <c r="B26" s="441"/>
      <c r="C26" s="441"/>
      <c r="D26" s="441"/>
      <c r="E26" s="441"/>
      <c r="F26" s="441"/>
      <c r="G26" s="441"/>
      <c r="H26" s="441"/>
      <c r="I26" s="441"/>
      <c r="J26" s="441"/>
      <c r="K26" s="441"/>
    </row>
    <row r="27" spans="2:25" s="318" customFormat="1" ht="30" customHeight="1">
      <c r="B27" s="1715" t="s">
        <v>484</v>
      </c>
      <c r="C27" s="1716"/>
      <c r="D27" s="900" t="s">
        <v>278</v>
      </c>
      <c r="E27" s="1195">
        <f>E18-E28-E29-E30</f>
        <v>0</v>
      </c>
      <c r="F27" s="441"/>
      <c r="G27" s="441"/>
      <c r="H27" s="441"/>
      <c r="I27" s="441"/>
      <c r="J27" s="441"/>
      <c r="K27" s="441"/>
    </row>
    <row r="28" spans="2:25" s="318" customFormat="1" ht="30" customHeight="1">
      <c r="B28" s="1702" t="s">
        <v>536</v>
      </c>
      <c r="C28" s="1703"/>
      <c r="D28" s="899" t="s">
        <v>278</v>
      </c>
      <c r="E28" s="1196">
        <f>'R.1. Economias Energia'!I22</f>
        <v>0</v>
      </c>
      <c r="F28" s="441"/>
      <c r="G28" s="441"/>
      <c r="H28" s="441"/>
      <c r="I28" s="441"/>
      <c r="J28" s="441"/>
      <c r="K28" s="441"/>
      <c r="N28" s="441"/>
      <c r="O28" s="441"/>
      <c r="P28" s="441"/>
      <c r="Q28" s="441"/>
      <c r="R28" s="441"/>
      <c r="S28" s="441"/>
    </row>
    <row r="29" spans="2:25" s="318" customFormat="1" ht="30" customHeight="1">
      <c r="B29" s="1702" t="s">
        <v>537</v>
      </c>
      <c r="C29" s="1703"/>
      <c r="D29" s="899" t="s">
        <v>278</v>
      </c>
      <c r="E29" s="1196">
        <f>'R.1. Economias Energia'!I15</f>
        <v>0</v>
      </c>
      <c r="F29" s="441"/>
      <c r="G29" s="441"/>
      <c r="H29" s="441"/>
      <c r="I29" s="441"/>
      <c r="J29" s="441"/>
      <c r="K29" s="441"/>
      <c r="N29" s="441"/>
      <c r="O29" s="441"/>
      <c r="P29" s="441"/>
      <c r="Q29" s="441"/>
      <c r="R29" s="441"/>
      <c r="S29" s="441"/>
    </row>
    <row r="30" spans="2:25" ht="30.75" customHeight="1" thickBot="1">
      <c r="B30" s="1704" t="s">
        <v>538</v>
      </c>
      <c r="C30" s="1705"/>
      <c r="D30" s="903" t="s">
        <v>278</v>
      </c>
      <c r="E30" s="1197">
        <f>'R.1. Economias Energia'!I23</f>
        <v>0</v>
      </c>
    </row>
    <row r="31" spans="2:25" ht="7.5" customHeight="1" thickBot="1"/>
    <row r="32" spans="2:25" ht="22.5" customHeight="1">
      <c r="B32" s="1715" t="s">
        <v>170</v>
      </c>
      <c r="C32" s="1716" t="s">
        <v>170</v>
      </c>
      <c r="D32" s="1039" t="s">
        <v>171</v>
      </c>
      <c r="E32" s="901">
        <f>'1. Identificação Ben. Oper.'!D42</f>
        <v>0</v>
      </c>
    </row>
    <row r="33" spans="2:5" ht="30.75" customHeight="1">
      <c r="B33" s="1702" t="s">
        <v>172</v>
      </c>
      <c r="C33" s="1703" t="s">
        <v>172</v>
      </c>
      <c r="D33" s="899" t="s">
        <v>171</v>
      </c>
      <c r="E33" s="1040">
        <f>'2. Medidas a) i)'!H36</f>
        <v>0</v>
      </c>
    </row>
    <row r="34" spans="2:5" ht="30" customHeight="1">
      <c r="B34" s="1702" t="s">
        <v>173</v>
      </c>
      <c r="C34" s="1703" t="s">
        <v>173</v>
      </c>
      <c r="D34" s="1038" t="s">
        <v>171</v>
      </c>
      <c r="E34" s="902">
        <f>'3. Medidas a) ii)'!H35</f>
        <v>0</v>
      </c>
    </row>
    <row r="35" spans="2:5" ht="24" customHeight="1">
      <c r="B35" s="1702" t="s">
        <v>174</v>
      </c>
      <c r="C35" s="1703" t="s">
        <v>174</v>
      </c>
      <c r="D35" s="1038" t="s">
        <v>171</v>
      </c>
      <c r="E35" s="902">
        <f>'7. Medidas b) i)'!I22</f>
        <v>0</v>
      </c>
    </row>
    <row r="36" spans="2:5" ht="28.5" customHeight="1">
      <c r="B36" s="1702" t="s">
        <v>175</v>
      </c>
      <c r="C36" s="1703" t="s">
        <v>175</v>
      </c>
      <c r="D36" s="1038" t="s">
        <v>388</v>
      </c>
      <c r="E36" s="902">
        <f>'8. Medidas b) ii)'!H23</f>
        <v>0</v>
      </c>
    </row>
    <row r="37" spans="2:5" ht="25.5" customHeight="1" thickBot="1">
      <c r="B37" s="1704" t="s">
        <v>177</v>
      </c>
      <c r="C37" s="1705" t="s">
        <v>177</v>
      </c>
      <c r="D37" s="1041" t="s">
        <v>176</v>
      </c>
      <c r="E37" s="1042">
        <f>'5. Medidas a).iii) Iluminação'!G18-'5. Medidas a).iii) Iluminação'!H18</f>
        <v>0</v>
      </c>
    </row>
  </sheetData>
  <sheetProtection password="CCE5" sheet="1" objects="1" scenarios="1"/>
  <mergeCells count="23">
    <mergeCell ref="D8:E8"/>
    <mergeCell ref="I8:J8"/>
    <mergeCell ref="B1:L1"/>
    <mergeCell ref="D10:J10"/>
    <mergeCell ref="B34:C34"/>
    <mergeCell ref="B32:C32"/>
    <mergeCell ref="B33:C33"/>
    <mergeCell ref="D12:J12"/>
    <mergeCell ref="B15:L15"/>
    <mergeCell ref="I20:L20"/>
    <mergeCell ref="I21:L21"/>
    <mergeCell ref="B36:C36"/>
    <mergeCell ref="B37:C37"/>
    <mergeCell ref="I17:L17"/>
    <mergeCell ref="I18:L18"/>
    <mergeCell ref="I19:L19"/>
    <mergeCell ref="I22:L22"/>
    <mergeCell ref="I23:L23"/>
    <mergeCell ref="B27:C27"/>
    <mergeCell ref="B28:C28"/>
    <mergeCell ref="B29:C29"/>
    <mergeCell ref="B30:C30"/>
    <mergeCell ref="B35:C35"/>
  </mergeCells>
  <conditionalFormatting sqref="I18:I19 I22:I23">
    <cfRule type="containsBlanks" dxfId="5" priority="7">
      <formula>LEN(TRIM(I18))=0</formula>
    </cfRule>
  </conditionalFormatting>
  <conditionalFormatting sqref="F18:F19 F22:F23">
    <cfRule type="containsBlanks" dxfId="4" priority="4">
      <formula>LEN(TRIM(F18))=0</formula>
    </cfRule>
  </conditionalFormatting>
  <conditionalFormatting sqref="G18:H19 G22:H23">
    <cfRule type="containsBlanks" dxfId="3" priority="5">
      <formula>LEN(TRIM(G18))=0</formula>
    </cfRule>
  </conditionalFormatting>
  <conditionalFormatting sqref="I20:I21">
    <cfRule type="containsBlanks" dxfId="2" priority="3">
      <formula>LEN(TRIM(I20))=0</formula>
    </cfRule>
  </conditionalFormatting>
  <conditionalFormatting sqref="F20:F21">
    <cfRule type="containsBlanks" dxfId="1" priority="1">
      <formula>LEN(TRIM(F20))=0</formula>
    </cfRule>
  </conditionalFormatting>
  <conditionalFormatting sqref="G20:H21">
    <cfRule type="containsBlanks" dxfId="0" priority="2">
      <formula>LEN(TRIM(G20))=0</formula>
    </cfRule>
  </conditionalFormatting>
  <dataValidations count="2">
    <dataValidation allowBlank="1" showInputMessage="1" showErrorMessage="1" sqref="B37:E37 B33:E33"/>
    <dataValidation type="list" allowBlank="1" showInputMessage="1" showErrorMessage="1" sqref="G18:H23">
      <formula1>$T$4:$T$5</formula1>
    </dataValidation>
  </dataValidations>
  <hyperlinks>
    <hyperlink ref="N15" location="'0.Ajuda'!A1" display="Ajuda"/>
    <hyperlink ref="N17" location="Home!A1" display="Home"/>
  </hyperlinks>
  <pageMargins left="0.7" right="0.7" top="0.75" bottom="0.75" header="0.3" footer="0.3"/>
  <pageSetup paperSize="9" scale="62"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topLeftCell="A22" zoomScale="85" zoomScaleNormal="85" workbookViewId="0">
      <selection activeCell="C30" sqref="C30:G30"/>
    </sheetView>
  </sheetViews>
  <sheetFormatPr defaultRowHeight="15"/>
  <cols>
    <col min="3" max="3" width="29.7109375" customWidth="1"/>
    <col min="4" max="4" width="69" customWidth="1"/>
    <col min="5" max="5" width="25.7109375" customWidth="1"/>
    <col min="6" max="6" width="14.140625" customWidth="1"/>
    <col min="7" max="7" width="21.5703125" customWidth="1"/>
    <col min="8" max="8" width="12.85546875" customWidth="1"/>
    <col min="9" max="9" width="2.7109375" customWidth="1"/>
    <col min="10" max="10" width="5" customWidth="1"/>
    <col min="11" max="11" width="12.140625" customWidth="1"/>
  </cols>
  <sheetData>
    <row r="1" spans="2:12" ht="23.25" customHeight="1">
      <c r="B1" s="769"/>
      <c r="C1" s="770"/>
      <c r="D1" s="770"/>
      <c r="E1" s="770"/>
      <c r="F1" s="770"/>
      <c r="G1" s="770"/>
      <c r="H1" s="771"/>
      <c r="I1" s="776"/>
    </row>
    <row r="2" spans="2:12" ht="30" customHeight="1">
      <c r="B2" s="772"/>
      <c r="C2" s="1734" t="s">
        <v>371</v>
      </c>
      <c r="D2" s="1734"/>
      <c r="E2" s="1734"/>
      <c r="F2" s="11"/>
      <c r="G2" s="452"/>
      <c r="H2" s="773"/>
      <c r="I2" s="776"/>
      <c r="K2" s="1136" t="s">
        <v>250</v>
      </c>
    </row>
    <row r="3" spans="2:12">
      <c r="B3" s="772"/>
      <c r="C3" s="774"/>
      <c r="D3" s="452"/>
      <c r="E3" s="452"/>
      <c r="F3" s="452"/>
      <c r="G3" s="452"/>
      <c r="H3" s="773"/>
      <c r="I3" s="776"/>
      <c r="K3" s="1102"/>
    </row>
    <row r="4" spans="2:12" ht="30" customHeight="1">
      <c r="B4" s="772"/>
      <c r="C4" s="775"/>
      <c r="D4" s="452"/>
      <c r="E4" s="452"/>
      <c r="F4" s="452"/>
      <c r="G4" s="452"/>
      <c r="H4" s="773"/>
      <c r="I4" s="776"/>
      <c r="K4" s="1137" t="s">
        <v>315</v>
      </c>
    </row>
    <row r="5" spans="2:12">
      <c r="B5" s="772"/>
      <c r="C5" s="775"/>
      <c r="D5" s="452"/>
      <c r="E5" s="452"/>
      <c r="F5" s="452"/>
      <c r="G5" s="452"/>
      <c r="H5" s="773"/>
      <c r="I5" s="776"/>
      <c r="K5" s="460"/>
    </row>
    <row r="6" spans="2:12" ht="30" customHeight="1" thickBot="1">
      <c r="B6" s="772"/>
      <c r="C6" s="775"/>
      <c r="D6" s="452"/>
      <c r="E6" s="452"/>
      <c r="F6" s="452"/>
      <c r="G6" s="452"/>
      <c r="H6" s="773"/>
      <c r="I6" s="776"/>
      <c r="K6" s="1127"/>
    </row>
    <row r="7" spans="2:12" ht="42.75" customHeight="1">
      <c r="B7" s="772"/>
      <c r="C7" s="756" t="s">
        <v>16</v>
      </c>
      <c r="D7" s="757" t="s">
        <v>17</v>
      </c>
      <c r="E7" s="757" t="s">
        <v>320</v>
      </c>
      <c r="F7" s="757" t="s">
        <v>322</v>
      </c>
      <c r="G7" s="758" t="s">
        <v>318</v>
      </c>
      <c r="H7" s="773"/>
      <c r="I7" s="776"/>
      <c r="L7" s="3"/>
    </row>
    <row r="8" spans="2:12" ht="19.5" customHeight="1" thickBot="1">
      <c r="B8" s="772"/>
      <c r="C8" s="759"/>
      <c r="D8" s="760"/>
      <c r="E8" s="760"/>
      <c r="F8" s="762" t="s">
        <v>327</v>
      </c>
      <c r="G8" s="761" t="s">
        <v>54</v>
      </c>
      <c r="H8" s="773"/>
      <c r="I8" s="776"/>
    </row>
    <row r="9" spans="2:12" ht="30.75" customHeight="1">
      <c r="B9" s="772"/>
      <c r="C9" s="1728" t="s">
        <v>328</v>
      </c>
      <c r="D9" s="727" t="s">
        <v>316</v>
      </c>
      <c r="E9" s="728" t="s">
        <v>44</v>
      </c>
      <c r="F9" s="763">
        <v>42.2</v>
      </c>
      <c r="G9" s="729">
        <v>25</v>
      </c>
      <c r="H9" s="773"/>
      <c r="I9" s="776"/>
    </row>
    <row r="10" spans="2:12" ht="30.75" customHeight="1">
      <c r="B10" s="772"/>
      <c r="C10" s="1729"/>
      <c r="D10" s="737" t="s">
        <v>317</v>
      </c>
      <c r="E10" s="738" t="s">
        <v>44</v>
      </c>
      <c r="F10" s="764">
        <v>46.2</v>
      </c>
      <c r="G10" s="739">
        <v>25</v>
      </c>
      <c r="H10" s="773"/>
      <c r="I10" s="776"/>
    </row>
    <row r="11" spans="2:12" ht="30.75" customHeight="1">
      <c r="B11" s="772"/>
      <c r="C11" s="1729"/>
      <c r="D11" s="730" t="s">
        <v>18</v>
      </c>
      <c r="E11" s="731" t="s">
        <v>131</v>
      </c>
      <c r="F11" s="765">
        <v>13.9</v>
      </c>
      <c r="G11" s="732">
        <v>25</v>
      </c>
      <c r="H11" s="773"/>
      <c r="I11" s="776"/>
    </row>
    <row r="12" spans="2:12" ht="30.75" customHeight="1">
      <c r="B12" s="772"/>
      <c r="C12" s="1729"/>
      <c r="D12" s="737" t="s">
        <v>19</v>
      </c>
      <c r="E12" s="738" t="s">
        <v>131</v>
      </c>
      <c r="F12" s="764">
        <v>13.9</v>
      </c>
      <c r="G12" s="739">
        <v>25</v>
      </c>
      <c r="H12" s="773"/>
      <c r="I12" s="776"/>
    </row>
    <row r="13" spans="2:12" ht="30.75" customHeight="1" thickBot="1">
      <c r="B13" s="772"/>
      <c r="C13" s="1730"/>
      <c r="D13" s="733" t="s">
        <v>20</v>
      </c>
      <c r="E13" s="734" t="s">
        <v>131</v>
      </c>
      <c r="F13" s="766">
        <v>25.8</v>
      </c>
      <c r="G13" s="735">
        <v>25</v>
      </c>
      <c r="H13" s="773"/>
      <c r="I13" s="776"/>
    </row>
    <row r="14" spans="2:12" ht="30.75" customHeight="1">
      <c r="B14" s="772"/>
      <c r="C14" s="1731" t="s">
        <v>331</v>
      </c>
      <c r="D14" s="702" t="s">
        <v>45</v>
      </c>
      <c r="E14" s="703" t="s">
        <v>21</v>
      </c>
      <c r="F14" s="767">
        <v>267.8</v>
      </c>
      <c r="G14" s="704">
        <v>35</v>
      </c>
      <c r="H14" s="773"/>
      <c r="I14" s="776"/>
    </row>
    <row r="15" spans="2:12" ht="30.75" customHeight="1">
      <c r="B15" s="772"/>
      <c r="C15" s="1732"/>
      <c r="D15" s="730" t="s">
        <v>319</v>
      </c>
      <c r="E15" s="731" t="s">
        <v>22</v>
      </c>
      <c r="F15" s="765">
        <v>391.4</v>
      </c>
      <c r="G15" s="732">
        <v>35</v>
      </c>
      <c r="H15" s="773"/>
      <c r="I15" s="776"/>
    </row>
    <row r="16" spans="2:12" ht="30.75" customHeight="1">
      <c r="B16" s="772"/>
      <c r="C16" s="1732"/>
      <c r="D16" s="705" t="s">
        <v>23</v>
      </c>
      <c r="E16" s="706" t="s">
        <v>24</v>
      </c>
      <c r="F16" s="768">
        <v>103</v>
      </c>
      <c r="G16" s="707">
        <v>10</v>
      </c>
      <c r="H16" s="773"/>
      <c r="I16" s="776"/>
    </row>
    <row r="17" spans="2:9" ht="30.75" customHeight="1" thickBot="1">
      <c r="B17" s="772"/>
      <c r="C17" s="1733"/>
      <c r="D17" s="733" t="s">
        <v>25</v>
      </c>
      <c r="E17" s="734" t="s">
        <v>24</v>
      </c>
      <c r="F17" s="766">
        <v>72.099999999999994</v>
      </c>
      <c r="G17" s="735">
        <v>10</v>
      </c>
      <c r="H17" s="773"/>
      <c r="I17" s="776"/>
    </row>
    <row r="18" spans="2:9" ht="78.75" customHeight="1" thickBot="1">
      <c r="B18" s="772"/>
      <c r="C18" s="752" t="s">
        <v>300</v>
      </c>
      <c r="D18" s="740" t="s">
        <v>321</v>
      </c>
      <c r="E18" s="741" t="s">
        <v>96</v>
      </c>
      <c r="F18" s="742" t="s">
        <v>96</v>
      </c>
      <c r="G18" s="951" t="s">
        <v>366</v>
      </c>
      <c r="H18" s="773"/>
      <c r="I18" s="776"/>
    </row>
    <row r="19" spans="2:9" ht="45.75" customHeight="1" thickBot="1">
      <c r="B19" s="772"/>
      <c r="C19" s="753" t="s">
        <v>301</v>
      </c>
      <c r="D19" s="736" t="s">
        <v>321</v>
      </c>
      <c r="E19" s="743" t="s">
        <v>96</v>
      </c>
      <c r="F19" s="744" t="s">
        <v>96</v>
      </c>
      <c r="G19" s="952">
        <v>12</v>
      </c>
      <c r="H19" s="773"/>
      <c r="I19" s="776"/>
    </row>
    <row r="20" spans="2:9" ht="45.75" customHeight="1" thickBot="1">
      <c r="B20" s="772"/>
      <c r="C20" s="752" t="s">
        <v>302</v>
      </c>
      <c r="D20" s="708" t="s">
        <v>321</v>
      </c>
      <c r="E20" s="745" t="s">
        <v>96</v>
      </c>
      <c r="F20" s="746" t="s">
        <v>96</v>
      </c>
      <c r="G20" s="747" t="s">
        <v>96</v>
      </c>
      <c r="H20" s="773"/>
      <c r="I20" s="776"/>
    </row>
    <row r="21" spans="2:9" ht="45.75" customHeight="1" thickBot="1">
      <c r="B21" s="772"/>
      <c r="C21" s="754" t="s">
        <v>303</v>
      </c>
      <c r="D21" s="709" t="s">
        <v>321</v>
      </c>
      <c r="E21" s="710" t="s">
        <v>96</v>
      </c>
      <c r="F21" s="748" t="s">
        <v>96</v>
      </c>
      <c r="G21" s="953">
        <v>15</v>
      </c>
      <c r="H21" s="773"/>
      <c r="I21" s="776"/>
    </row>
    <row r="22" spans="2:9" ht="45.75" customHeight="1" thickBot="1">
      <c r="B22" s="772"/>
      <c r="C22" s="755" t="s">
        <v>304</v>
      </c>
      <c r="D22" s="749" t="s">
        <v>321</v>
      </c>
      <c r="E22" s="750" t="s">
        <v>96</v>
      </c>
      <c r="F22" s="751" t="s">
        <v>96</v>
      </c>
      <c r="G22" s="954">
        <v>25</v>
      </c>
      <c r="H22" s="773"/>
      <c r="I22" s="776"/>
    </row>
    <row r="23" spans="2:9" ht="42.75" customHeight="1">
      <c r="B23" s="772"/>
      <c r="C23" s="1725" t="s">
        <v>329</v>
      </c>
      <c r="D23" s="711" t="s">
        <v>323</v>
      </c>
      <c r="E23" s="712" t="s">
        <v>286</v>
      </c>
      <c r="F23" s="713">
        <v>2.6</v>
      </c>
      <c r="G23" s="723" t="s">
        <v>96</v>
      </c>
      <c r="H23" s="773"/>
      <c r="I23" s="776"/>
    </row>
    <row r="24" spans="2:9" ht="42.75" customHeight="1">
      <c r="B24" s="772"/>
      <c r="C24" s="1726"/>
      <c r="D24" s="714" t="s">
        <v>324</v>
      </c>
      <c r="E24" s="715" t="s">
        <v>287</v>
      </c>
      <c r="F24" s="716">
        <v>1.5</v>
      </c>
      <c r="G24" s="724" t="s">
        <v>96</v>
      </c>
      <c r="H24" s="773"/>
      <c r="I24" s="776"/>
    </row>
    <row r="25" spans="2:9" ht="42.75" customHeight="1">
      <c r="B25" s="772"/>
      <c r="C25" s="1726"/>
      <c r="D25" s="717" t="s">
        <v>325</v>
      </c>
      <c r="E25" s="718" t="s">
        <v>288</v>
      </c>
      <c r="F25" s="719">
        <v>1</v>
      </c>
      <c r="G25" s="725" t="s">
        <v>96</v>
      </c>
      <c r="H25" s="773"/>
      <c r="I25" s="776"/>
    </row>
    <row r="26" spans="2:9" ht="42.75" customHeight="1" thickBot="1">
      <c r="B26" s="772"/>
      <c r="C26" s="1727"/>
      <c r="D26" s="720" t="s">
        <v>326</v>
      </c>
      <c r="E26" s="721" t="s">
        <v>289</v>
      </c>
      <c r="F26" s="722">
        <v>0.7</v>
      </c>
      <c r="G26" s="726" t="s">
        <v>96</v>
      </c>
      <c r="H26" s="773"/>
      <c r="I26" s="776"/>
    </row>
    <row r="27" spans="2:9" ht="14.45">
      <c r="B27" s="772"/>
      <c r="C27" s="776"/>
      <c r="D27" s="776"/>
      <c r="E27" s="776"/>
      <c r="F27" s="776"/>
      <c r="G27" s="776"/>
      <c r="H27" s="773"/>
      <c r="I27" s="776"/>
    </row>
    <row r="28" spans="2:9" ht="14.45">
      <c r="B28" s="772"/>
      <c r="C28" s="452"/>
      <c r="D28" s="452"/>
      <c r="E28" s="452"/>
      <c r="F28" s="452"/>
      <c r="G28" s="452"/>
      <c r="H28" s="773"/>
      <c r="I28" s="776"/>
    </row>
    <row r="29" spans="2:9" ht="14.45">
      <c r="B29" s="772"/>
      <c r="C29" s="777"/>
      <c r="D29" s="777"/>
      <c r="E29" s="777"/>
      <c r="F29" s="777"/>
      <c r="G29" s="777"/>
      <c r="H29" s="773"/>
      <c r="I29" s="776"/>
    </row>
    <row r="30" spans="2:9" ht="114" customHeight="1">
      <c r="B30" s="772"/>
      <c r="C30" s="1724" t="s">
        <v>521</v>
      </c>
      <c r="D30" s="1724"/>
      <c r="E30" s="1724"/>
      <c r="F30" s="1724"/>
      <c r="G30" s="1724"/>
      <c r="H30" s="773"/>
      <c r="I30" s="776"/>
    </row>
    <row r="31" spans="2:9" ht="14.45">
      <c r="B31" s="778"/>
      <c r="C31" s="779"/>
      <c r="D31" s="779"/>
      <c r="E31" s="779"/>
      <c r="F31" s="779"/>
      <c r="G31" s="779"/>
      <c r="H31" s="780"/>
      <c r="I31" s="776"/>
    </row>
  </sheetData>
  <sheetProtection algorithmName="SHA-512" hashValue="7xAHD2ZPmN3vSpoIGm5MY257/NshjjRxe0XZ359aB5eVm0tGyxQBbe4Vi6B4VjCu+sLR12dS1P4HDWCTf3r6Fg==" saltValue="Ftg6ZV//BhzJHA8B/iKkRQ==" spinCount="100000" sheet="1" objects="1" scenarios="1"/>
  <mergeCells count="5">
    <mergeCell ref="C30:G30"/>
    <mergeCell ref="C23:C26"/>
    <mergeCell ref="C9:C13"/>
    <mergeCell ref="C14:C17"/>
    <mergeCell ref="C2:E2"/>
  </mergeCells>
  <hyperlinks>
    <hyperlink ref="C9:C13" location="'2. Medidas a) i)'!A1" display="'2. Medidas a) i)'!A1"/>
    <hyperlink ref="C14:C17" location="'3. Medidas a) ii)'!A1" display="'3. Medidas a) ii)'!A1"/>
    <hyperlink ref="C18" location="'4. Medidas a) iii)'!A1" display="Sistemas Técnicos Instalados"/>
    <hyperlink ref="C19" location="'5. Medidas a) iv)'!A1" display="Iluminação"/>
    <hyperlink ref="C20" location="'6. Medidas a) v)'!A1" display="Sistemas de Gestão de Energia"/>
    <hyperlink ref="C21" location="'7. Medidas b) i)'!A1" display="Solar Térmico"/>
    <hyperlink ref="C22" location="'8. Medidas b) ii)'!A1" display="Solar Fotovoltaico"/>
    <hyperlink ref="C23:C26" location="'9. Medidas c)'!A1" display="'9. Medidas c)'!A1"/>
    <hyperlink ref="K4" location="Home!A1" display="Home"/>
    <hyperlink ref="K2" location="'0. Ajuda'!Área_de_Impressão" display="Ajuda"/>
  </hyperlinks>
  <printOptions horizontalCentered="1"/>
  <pageMargins left="0.23622047244094491" right="0.23622047244094491" top="0.74803149606299213" bottom="0.74803149606299213" header="0.31496062992125984" footer="0.31496062992125984"/>
  <pageSetup paperSize="9" scale="6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0"/>
  <sheetViews>
    <sheetView showGridLines="0" zoomScale="80" zoomScaleNormal="80" workbookViewId="0">
      <selection activeCell="G7" sqref="G7"/>
    </sheetView>
  </sheetViews>
  <sheetFormatPr defaultColWidth="8.7109375" defaultRowHeight="15"/>
  <cols>
    <col min="1" max="1" width="28.140625" style="4" bestFit="1" customWidth="1"/>
    <col min="2" max="2" width="6.7109375" style="4" customWidth="1"/>
    <col min="3" max="3" width="17.7109375" style="4" customWidth="1"/>
    <col min="4" max="4" width="15" style="4" customWidth="1"/>
    <col min="5" max="5" width="15.28515625" style="4" customWidth="1"/>
    <col min="6" max="6" width="15.140625" style="4" customWidth="1"/>
    <col min="7" max="10" width="13.42578125" style="4" customWidth="1"/>
    <col min="11" max="11" width="3.5703125" style="4" customWidth="1"/>
    <col min="12" max="13" width="11.5703125" style="4" customWidth="1"/>
    <col min="14" max="14" width="12.7109375" style="4" customWidth="1"/>
    <col min="15" max="16" width="8.7109375" style="4"/>
    <col min="17" max="17" width="16.42578125" style="4" customWidth="1"/>
    <col min="18" max="18" width="8.7109375" style="4"/>
    <col min="19" max="19" width="10.85546875" style="4" customWidth="1"/>
    <col min="20" max="20" width="16.85546875" style="4" customWidth="1"/>
    <col min="21" max="21" width="8.7109375" style="4"/>
    <col min="22" max="22" width="15.7109375" style="4" customWidth="1"/>
    <col min="23" max="16384" width="8.7109375" style="4"/>
  </cols>
  <sheetData>
    <row r="1" spans="1:23" ht="26.25">
      <c r="A1" s="1745" t="s">
        <v>114</v>
      </c>
      <c r="B1" s="1746"/>
      <c r="C1" s="1746"/>
      <c r="D1" s="1746"/>
      <c r="E1" s="1746"/>
      <c r="F1" s="1746"/>
      <c r="G1" s="1746"/>
      <c r="H1" s="1746"/>
      <c r="I1" s="1746"/>
      <c r="J1" s="1746"/>
      <c r="K1" s="31"/>
      <c r="L1" s="1736" t="s">
        <v>11</v>
      </c>
      <c r="M1" s="1740"/>
      <c r="N1" s="1737"/>
      <c r="O1" s="1747" t="s">
        <v>195</v>
      </c>
      <c r="P1" s="1748"/>
      <c r="Q1" s="487" t="s">
        <v>196</v>
      </c>
      <c r="S1" s="585"/>
      <c r="T1" s="586" t="s">
        <v>252</v>
      </c>
      <c r="U1" s="586"/>
      <c r="V1" s="586" t="s">
        <v>253</v>
      </c>
      <c r="W1" s="585"/>
    </row>
    <row r="2" spans="1:23">
      <c r="A2" s="289" t="s">
        <v>127</v>
      </c>
      <c r="B2" s="290">
        <v>3.6</v>
      </c>
      <c r="C2" s="288"/>
      <c r="D2" s="288"/>
      <c r="E2" s="288"/>
      <c r="F2" s="288"/>
      <c r="G2" s="288"/>
      <c r="H2" s="288"/>
      <c r="I2" s="288"/>
      <c r="J2" s="291"/>
      <c r="K2" s="34"/>
      <c r="L2" s="35"/>
      <c r="M2" s="37" t="s">
        <v>203</v>
      </c>
      <c r="N2" s="34"/>
      <c r="O2" s="488"/>
      <c r="P2" s="489"/>
      <c r="Q2" s="490"/>
      <c r="S2" s="585"/>
      <c r="T2" s="587" t="str">
        <f>A9</f>
        <v>Madeira/Resíduos de Madeira</v>
      </c>
      <c r="U2" s="588"/>
      <c r="V2" s="589" t="str">
        <f>A6</f>
        <v>Gasóleo/Diesel</v>
      </c>
      <c r="W2" s="585"/>
    </row>
    <row r="3" spans="1:23">
      <c r="A3" s="292">
        <v>1</v>
      </c>
      <c r="B3" s="293">
        <v>2</v>
      </c>
      <c r="C3" s="293">
        <v>3</v>
      </c>
      <c r="D3" s="293">
        <v>4</v>
      </c>
      <c r="E3" s="293">
        <v>5</v>
      </c>
      <c r="F3" s="293">
        <v>6</v>
      </c>
      <c r="G3" s="293">
        <v>7</v>
      </c>
      <c r="H3" s="293">
        <v>8</v>
      </c>
      <c r="I3" s="293">
        <v>9</v>
      </c>
      <c r="J3" s="293">
        <v>10</v>
      </c>
      <c r="K3" s="34"/>
      <c r="L3" s="35"/>
      <c r="M3" s="39" t="s">
        <v>204</v>
      </c>
      <c r="N3" s="34"/>
      <c r="O3" s="491" t="s">
        <v>197</v>
      </c>
      <c r="P3" s="492"/>
      <c r="Q3" s="493" t="s">
        <v>198</v>
      </c>
      <c r="S3" s="585"/>
      <c r="T3" s="587" t="str">
        <f>A10</f>
        <v>Peletes/Briquetes de Madeira</v>
      </c>
      <c r="U3" s="588"/>
      <c r="V3" s="589" t="str">
        <f>A8</f>
        <v>GPL</v>
      </c>
      <c r="W3" s="585"/>
    </row>
    <row r="4" spans="1:23" ht="27">
      <c r="A4" s="40" t="s">
        <v>47</v>
      </c>
      <c r="B4" s="279"/>
      <c r="C4" s="41" t="s">
        <v>109</v>
      </c>
      <c r="D4" s="41" t="s">
        <v>99</v>
      </c>
      <c r="E4" s="41" t="s">
        <v>100</v>
      </c>
      <c r="F4" s="41" t="s">
        <v>101</v>
      </c>
      <c r="G4" s="41" t="s">
        <v>113</v>
      </c>
      <c r="H4" s="41" t="s">
        <v>110</v>
      </c>
      <c r="I4" s="41" t="s">
        <v>112</v>
      </c>
      <c r="J4" s="41" t="s">
        <v>111</v>
      </c>
      <c r="K4" s="34"/>
      <c r="L4" s="35"/>
      <c r="M4" s="36"/>
      <c r="N4" s="34"/>
      <c r="O4" s="494" t="s">
        <v>199</v>
      </c>
      <c r="P4" s="495"/>
      <c r="Q4" s="496" t="s">
        <v>200</v>
      </c>
      <c r="S4" s="585"/>
      <c r="T4" s="588" t="str">
        <f>+""</f>
        <v/>
      </c>
      <c r="U4" s="588"/>
      <c r="V4" s="589" t="str">
        <f>A11</f>
        <v>Renováveis</v>
      </c>
      <c r="W4" s="585"/>
    </row>
    <row r="5" spans="1:23">
      <c r="A5" s="42" t="s">
        <v>76</v>
      </c>
      <c r="B5" s="280"/>
      <c r="C5" s="43">
        <v>2.5</v>
      </c>
      <c r="D5" s="44"/>
      <c r="E5" s="45"/>
      <c r="F5" s="277">
        <v>2.1499999999999999E-4</v>
      </c>
      <c r="G5" s="44"/>
      <c r="H5" s="44"/>
      <c r="I5" s="46">
        <f>0.144*C5</f>
        <v>0.36</v>
      </c>
      <c r="J5" s="46">
        <v>0.47</v>
      </c>
      <c r="K5" s="34"/>
      <c r="L5" s="35"/>
      <c r="M5" s="36"/>
      <c r="N5" s="34"/>
      <c r="O5" s="497" t="s">
        <v>201</v>
      </c>
      <c r="P5" s="498"/>
      <c r="Q5" s="490"/>
      <c r="S5" s="460"/>
      <c r="T5" s="588"/>
      <c r="U5" s="588"/>
      <c r="V5" s="589" t="str">
        <f>A12</f>
        <v>N.A.</v>
      </c>
      <c r="W5" s="585"/>
    </row>
    <row r="6" spans="1:23">
      <c r="A6" s="42" t="s">
        <v>77</v>
      </c>
      <c r="B6" s="281"/>
      <c r="C6" s="43">
        <v>1</v>
      </c>
      <c r="D6" s="44">
        <f>+(42.3+43.3)/2</f>
        <v>42.8</v>
      </c>
      <c r="E6" s="45">
        <f>+(1.01+1.034)/2</f>
        <v>1.022</v>
      </c>
      <c r="F6" s="277">
        <f>+(E6/1000)*$B$2/D6</f>
        <v>8.5962616822429926E-5</v>
      </c>
      <c r="G6" s="44">
        <v>74</v>
      </c>
      <c r="H6" s="44">
        <v>3098.2</v>
      </c>
      <c r="I6" s="46">
        <f>0.267*C6</f>
        <v>0.26700000000000002</v>
      </c>
      <c r="J6" s="46">
        <f>H6*F6</f>
        <v>0.26632937943925239</v>
      </c>
      <c r="K6" s="34"/>
      <c r="L6" s="319" t="s">
        <v>61</v>
      </c>
      <c r="M6" s="36"/>
      <c r="N6" s="34"/>
      <c r="O6" s="488"/>
      <c r="P6" s="489"/>
      <c r="Q6" s="490"/>
      <c r="S6" s="1136" t="s">
        <v>250</v>
      </c>
      <c r="T6" s="573"/>
      <c r="U6" s="573"/>
      <c r="V6" s="573" t="str">
        <f>+""</f>
        <v/>
      </c>
      <c r="W6" s="585"/>
    </row>
    <row r="7" spans="1:23" ht="15.75" thickBot="1">
      <c r="A7" s="47" t="s">
        <v>46</v>
      </c>
      <c r="B7" s="281"/>
      <c r="C7" s="43">
        <v>1</v>
      </c>
      <c r="D7" s="44">
        <v>45.1</v>
      </c>
      <c r="E7" s="45">
        <v>1.077</v>
      </c>
      <c r="F7" s="277">
        <f>+(E7/1000)*$B$2/D7</f>
        <v>8.5968957871396907E-5</v>
      </c>
      <c r="G7" s="44">
        <v>64.099999999999994</v>
      </c>
      <c r="H7" s="44">
        <v>2683.7</v>
      </c>
      <c r="I7" s="46">
        <f>0.202*C7</f>
        <v>0.20200000000000001</v>
      </c>
      <c r="J7" s="46">
        <f t="shared" ref="J7:J11" si="0">H7*F7</f>
        <v>0.23071489223946787</v>
      </c>
      <c r="K7" s="34"/>
      <c r="L7" s="35"/>
      <c r="M7" s="11" t="s">
        <v>31</v>
      </c>
      <c r="N7" s="34"/>
      <c r="O7" s="499"/>
      <c r="P7" s="500"/>
      <c r="Q7" s="501"/>
      <c r="S7" s="1102"/>
      <c r="T7" s="585"/>
      <c r="U7" s="585"/>
      <c r="V7" s="585"/>
      <c r="W7" s="585"/>
    </row>
    <row r="8" spans="1:23">
      <c r="A8" s="42" t="s">
        <v>75</v>
      </c>
      <c r="B8" s="281"/>
      <c r="C8" s="43">
        <v>1</v>
      </c>
      <c r="D8" s="44">
        <f>+(46+47.3)/2</f>
        <v>46.65</v>
      </c>
      <c r="E8" s="45">
        <f>+(1.099+1.13)/2</f>
        <v>1.1145</v>
      </c>
      <c r="F8" s="277">
        <f>+(E8/1000)*$B$2/D8</f>
        <v>8.6006430868167211E-5</v>
      </c>
      <c r="G8" s="44">
        <v>63</v>
      </c>
      <c r="H8" s="44">
        <v>2637.7</v>
      </c>
      <c r="I8" s="46">
        <f>0.17*C8</f>
        <v>0.17</v>
      </c>
      <c r="J8" s="46">
        <f t="shared" si="0"/>
        <v>0.22685916270096465</v>
      </c>
      <c r="K8" s="34"/>
      <c r="L8" s="35"/>
      <c r="M8" s="11" t="s">
        <v>32</v>
      </c>
      <c r="N8" s="34"/>
      <c r="O8" s="1749" t="s">
        <v>205</v>
      </c>
      <c r="P8" s="1747"/>
      <c r="Q8" s="1748"/>
      <c r="S8" s="1137" t="s">
        <v>315</v>
      </c>
      <c r="T8" s="585"/>
      <c r="U8" s="585"/>
      <c r="V8" s="585"/>
      <c r="W8" s="585"/>
    </row>
    <row r="9" spans="1:23">
      <c r="A9" s="32" t="s">
        <v>78</v>
      </c>
      <c r="B9" s="281"/>
      <c r="C9" s="43">
        <v>1</v>
      </c>
      <c r="D9" s="44">
        <f>+(13.8+15.6)/2</f>
        <v>14.7</v>
      </c>
      <c r="E9" s="45">
        <f>+(0.33+0.373)/2</f>
        <v>0.35150000000000003</v>
      </c>
      <c r="F9" s="277">
        <f>+(E9/1000)*$B$2/D9</f>
        <v>8.6081632653061237E-5</v>
      </c>
      <c r="G9" s="44">
        <v>0</v>
      </c>
      <c r="H9" s="44">
        <v>0</v>
      </c>
      <c r="I9" s="46"/>
      <c r="J9" s="46"/>
      <c r="K9" s="34"/>
      <c r="L9" s="35"/>
      <c r="M9" s="11" t="s">
        <v>33</v>
      </c>
      <c r="N9" s="34"/>
      <c r="O9" s="503" t="s">
        <v>206</v>
      </c>
      <c r="P9" s="497"/>
      <c r="Q9" s="498"/>
      <c r="S9" s="460"/>
      <c r="T9" s="585"/>
      <c r="U9" s="585"/>
      <c r="V9" s="585"/>
      <c r="W9" s="585"/>
    </row>
    <row r="10" spans="1:23" ht="15.75" thickBot="1">
      <c r="A10" s="32" t="s">
        <v>79</v>
      </c>
      <c r="B10" s="281"/>
      <c r="C10" s="43">
        <v>1</v>
      </c>
      <c r="D10" s="44">
        <v>16.8</v>
      </c>
      <c r="E10" s="45">
        <v>0.40100000000000002</v>
      </c>
      <c r="F10" s="277">
        <f>+(E10/1000)*$B$2/D10</f>
        <v>8.5928571428571434E-5</v>
      </c>
      <c r="G10" s="44">
        <v>0</v>
      </c>
      <c r="H10" s="44">
        <v>0</v>
      </c>
      <c r="I10" s="46"/>
      <c r="J10" s="46"/>
      <c r="K10" s="34"/>
      <c r="L10" s="35"/>
      <c r="M10" s="11" t="s">
        <v>34</v>
      </c>
      <c r="N10" s="34"/>
      <c r="O10" s="505" t="s">
        <v>207</v>
      </c>
      <c r="P10" s="502"/>
      <c r="Q10" s="504"/>
      <c r="S10" s="1127"/>
      <c r="T10" s="1130"/>
      <c r="U10" s="585"/>
      <c r="V10" s="585"/>
      <c r="W10" s="585"/>
    </row>
    <row r="11" spans="1:23">
      <c r="A11" s="32" t="s">
        <v>74</v>
      </c>
      <c r="B11" s="281"/>
      <c r="C11" s="43">
        <v>1</v>
      </c>
      <c r="D11" s="43"/>
      <c r="E11" s="45"/>
      <c r="F11" s="277"/>
      <c r="G11" s="44">
        <v>0</v>
      </c>
      <c r="H11" s="44">
        <v>0</v>
      </c>
      <c r="I11" s="46">
        <v>0</v>
      </c>
      <c r="J11" s="46">
        <f t="shared" si="0"/>
        <v>0</v>
      </c>
      <c r="K11" s="34"/>
      <c r="L11" s="35"/>
      <c r="M11" s="11" t="s">
        <v>35</v>
      </c>
      <c r="N11" s="34"/>
      <c r="O11" s="1742" t="s">
        <v>254</v>
      </c>
      <c r="P11" s="1743"/>
      <c r="Q11" s="1744"/>
      <c r="S11" s="1128"/>
      <c r="T11" s="1130"/>
      <c r="U11" s="585"/>
      <c r="V11" s="585"/>
      <c r="W11" s="585"/>
    </row>
    <row r="12" spans="1:23">
      <c r="A12" s="32" t="s">
        <v>73</v>
      </c>
      <c r="B12" s="281"/>
      <c r="C12" s="43"/>
      <c r="D12" s="33"/>
      <c r="E12" s="33"/>
      <c r="F12" s="278"/>
      <c r="G12" s="33"/>
      <c r="H12" s="43"/>
      <c r="I12" s="43"/>
      <c r="J12" s="43"/>
      <c r="K12" s="34"/>
      <c r="L12" s="35"/>
      <c r="M12" s="11" t="s">
        <v>43</v>
      </c>
      <c r="N12" s="34"/>
      <c r="O12" s="594" t="s">
        <v>138</v>
      </c>
      <c r="P12" s="36"/>
      <c r="Q12" s="34"/>
      <c r="S12" s="1127"/>
      <c r="T12" s="1130"/>
      <c r="U12" s="585"/>
      <c r="V12" s="585"/>
      <c r="W12" s="585"/>
    </row>
    <row r="13" spans="1:23">
      <c r="A13" s="32" t="str">
        <f>+""</f>
        <v/>
      </c>
      <c r="B13" s="282"/>
      <c r="C13" s="43"/>
      <c r="D13" s="33"/>
      <c r="E13" s="33"/>
      <c r="F13" s="278"/>
      <c r="G13" s="33"/>
      <c r="H13" s="43"/>
      <c r="I13" s="43"/>
      <c r="J13" s="43"/>
      <c r="K13" s="34"/>
      <c r="L13" s="35"/>
      <c r="M13" s="11" t="s">
        <v>36</v>
      </c>
      <c r="N13" s="34"/>
      <c r="O13" s="594" t="s">
        <v>139</v>
      </c>
      <c r="P13" s="36"/>
      <c r="Q13" s="34"/>
      <c r="S13" s="1130"/>
      <c r="T13" s="1130"/>
      <c r="U13" s="585"/>
      <c r="V13" s="585"/>
      <c r="W13" s="585"/>
    </row>
    <row r="14" spans="1:23" ht="15.75" thickBot="1">
      <c r="A14" s="35"/>
      <c r="B14" s="36"/>
      <c r="C14" s="36"/>
      <c r="D14" s="36"/>
      <c r="E14" s="36"/>
      <c r="F14" s="36"/>
      <c r="G14" s="36"/>
      <c r="H14" s="36"/>
      <c r="I14" s="36"/>
      <c r="J14" s="36"/>
      <c r="K14" s="34"/>
      <c r="L14" s="35"/>
      <c r="M14" s="11" t="s">
        <v>37</v>
      </c>
      <c r="N14" s="34"/>
      <c r="O14" s="48"/>
      <c r="P14" s="49"/>
      <c r="Q14" s="50"/>
      <c r="S14" s="1131"/>
      <c r="T14" s="1131"/>
    </row>
    <row r="15" spans="1:23">
      <c r="A15" s="35"/>
      <c r="B15" s="36"/>
      <c r="C15" s="36"/>
      <c r="D15" s="36"/>
      <c r="E15" s="36"/>
      <c r="F15" s="36"/>
      <c r="G15" s="36"/>
      <c r="H15" s="36"/>
      <c r="I15" s="36"/>
      <c r="J15" s="36"/>
      <c r="K15" s="34"/>
      <c r="L15" s="35"/>
      <c r="M15" s="36"/>
      <c r="N15" s="34"/>
      <c r="S15" s="1131"/>
      <c r="T15" s="1131"/>
    </row>
    <row r="16" spans="1:23" ht="15.75" thickBot="1">
      <c r="A16" s="48"/>
      <c r="B16" s="49"/>
      <c r="C16" s="49"/>
      <c r="D16" s="49"/>
      <c r="E16" s="49"/>
      <c r="F16" s="49"/>
      <c r="G16" s="49"/>
      <c r="H16" s="49"/>
      <c r="I16" s="49"/>
      <c r="J16" s="49"/>
      <c r="K16" s="50"/>
      <c r="L16" s="48"/>
      <c r="M16" s="49"/>
      <c r="N16" s="50"/>
      <c r="S16" s="1131"/>
      <c r="T16" s="1131"/>
    </row>
    <row r="17" spans="1:20">
      <c r="A17" s="400"/>
      <c r="B17" s="400"/>
      <c r="C17" s="400"/>
      <c r="D17" s="57"/>
      <c r="E17" s="57"/>
      <c r="F17" s="57"/>
      <c r="S17" s="1131"/>
      <c r="T17" s="1131"/>
    </row>
    <row r="18" spans="1:20">
      <c r="C18" s="36"/>
      <c r="D18" s="36"/>
      <c r="E18" s="36"/>
      <c r="F18" s="36"/>
      <c r="K18" s="51"/>
    </row>
    <row r="19" spans="1:20" s="52" customFormat="1" ht="15.75" customHeight="1" thickBot="1">
      <c r="A19" s="48"/>
      <c r="B19" s="49"/>
      <c r="C19" s="49"/>
      <c r="D19" s="49"/>
      <c r="E19" s="49"/>
      <c r="F19" s="36"/>
      <c r="G19" s="36"/>
      <c r="H19" s="36"/>
      <c r="I19" s="36"/>
    </row>
    <row r="20" spans="1:20" s="23" customFormat="1" ht="15.75" customHeight="1">
      <c r="A20" s="1736" t="s">
        <v>523</v>
      </c>
      <c r="B20" s="1737"/>
      <c r="C20" s="1736" t="s">
        <v>390</v>
      </c>
      <c r="D20" s="1740"/>
      <c r="E20" s="1737"/>
      <c r="F20" s="1065"/>
      <c r="G20" s="1735"/>
      <c r="H20" s="1735"/>
      <c r="I20" s="1145" t="s">
        <v>468</v>
      </c>
      <c r="K20" s="53"/>
    </row>
    <row r="21" spans="1:20" s="36" customFormat="1" ht="15.75" customHeight="1">
      <c r="A21" s="1738"/>
      <c r="B21" s="1739"/>
      <c r="C21" s="1738"/>
      <c r="D21" s="1741"/>
      <c r="E21" s="1739"/>
      <c r="F21" s="1065"/>
      <c r="I21" s="36" t="s">
        <v>469</v>
      </c>
      <c r="K21" s="54"/>
    </row>
    <row r="22" spans="1:20" s="36" customFormat="1" ht="15.75" customHeight="1">
      <c r="A22" s="1058" t="s">
        <v>391</v>
      </c>
      <c r="B22" s="1066">
        <v>0.85</v>
      </c>
      <c r="C22" s="1058" t="s">
        <v>391</v>
      </c>
      <c r="D22" s="308">
        <v>0.95</v>
      </c>
      <c r="E22" s="97"/>
      <c r="F22" s="23"/>
      <c r="G22" s="1059"/>
      <c r="H22" s="1064"/>
      <c r="I22" s="109" t="s">
        <v>470</v>
      </c>
      <c r="J22" s="568"/>
      <c r="K22" s="54"/>
    </row>
    <row r="23" spans="1:20" s="36" customFormat="1" ht="15.75" customHeight="1">
      <c r="A23" s="35" t="s">
        <v>392</v>
      </c>
      <c r="B23" s="1067">
        <v>0.85</v>
      </c>
      <c r="C23" s="35" t="s">
        <v>392</v>
      </c>
      <c r="D23" s="1060">
        <v>0.95</v>
      </c>
      <c r="E23" s="34"/>
      <c r="G23" s="1061"/>
      <c r="H23" s="169"/>
      <c r="I23" s="138" t="s">
        <v>471</v>
      </c>
      <c r="J23" s="568"/>
      <c r="K23" s="54"/>
    </row>
    <row r="24" spans="1:20" s="36" customFormat="1">
      <c r="A24" s="1062" t="s">
        <v>393</v>
      </c>
      <c r="B24" s="1066">
        <v>0.85</v>
      </c>
      <c r="C24" s="1062" t="s">
        <v>393</v>
      </c>
      <c r="D24" s="308">
        <v>0.95</v>
      </c>
      <c r="E24" s="34"/>
      <c r="G24" s="1063"/>
      <c r="H24" s="109"/>
      <c r="I24" s="36" t="s">
        <v>472</v>
      </c>
      <c r="K24" s="54"/>
    </row>
    <row r="25" spans="1:20" s="36" customFormat="1">
      <c r="A25" s="1062" t="s">
        <v>394</v>
      </c>
      <c r="B25" s="1068">
        <v>0.5</v>
      </c>
      <c r="C25" s="1062" t="s">
        <v>394</v>
      </c>
      <c r="D25" s="307">
        <v>0.5</v>
      </c>
      <c r="E25" s="34"/>
      <c r="I25" s="36" t="s">
        <v>473</v>
      </c>
      <c r="K25" s="54"/>
    </row>
    <row r="26" spans="1:20" s="36" customFormat="1" ht="14.45">
      <c r="A26" s="1062" t="s">
        <v>395</v>
      </c>
      <c r="B26" s="1068">
        <v>0.8</v>
      </c>
      <c r="C26" s="1062" t="s">
        <v>395</v>
      </c>
      <c r="D26" s="307">
        <v>0.8</v>
      </c>
      <c r="E26" s="34"/>
      <c r="J26" s="568"/>
      <c r="K26" s="54"/>
    </row>
    <row r="27" spans="1:20" s="36" customFormat="1" thickBot="1">
      <c r="A27" s="48"/>
      <c r="B27" s="50"/>
      <c r="C27" s="48"/>
      <c r="D27" s="49"/>
      <c r="E27" s="50"/>
      <c r="K27" s="11"/>
      <c r="L27" s="11"/>
      <c r="M27" s="11"/>
    </row>
    <row r="28" spans="1:20" s="36" customFormat="1" ht="14.45">
      <c r="K28" s="11"/>
      <c r="L28" s="11"/>
      <c r="M28" s="11"/>
    </row>
    <row r="29" spans="1:20" ht="14.45">
      <c r="D29" s="569"/>
      <c r="E29" s="570"/>
      <c r="F29" s="571"/>
      <c r="G29" s="569"/>
      <c r="H29" s="569"/>
      <c r="I29" s="572"/>
      <c r="J29" s="572"/>
    </row>
    <row r="30" spans="1:20" ht="14.45">
      <c r="D30" s="569"/>
      <c r="E30" s="570"/>
      <c r="F30" s="571"/>
      <c r="G30" s="569"/>
      <c r="H30" s="569"/>
      <c r="I30" s="572"/>
      <c r="J30" s="572"/>
    </row>
  </sheetData>
  <sheetProtection algorithmName="SHA-512" hashValue="ERDHF48bG9brw+0A+8CeMks/1zX9jVDhx4OwbzX67h/8KGaDKT0ee6XhRHO4MlHeBTheihEeFx7ttNdxezz7AA==" saltValue="8sc0mriAA87/2gHRz+LzAA==" spinCount="100000" sheet="1" objects="1" scenarios="1"/>
  <mergeCells count="8">
    <mergeCell ref="G20:H20"/>
    <mergeCell ref="A20:B21"/>
    <mergeCell ref="C20:E21"/>
    <mergeCell ref="O11:Q11"/>
    <mergeCell ref="L1:N1"/>
    <mergeCell ref="A1:J1"/>
    <mergeCell ref="O1:P1"/>
    <mergeCell ref="O8:Q8"/>
  </mergeCells>
  <hyperlinks>
    <hyperlink ref="S8" location="Home!A1" display="Home"/>
    <hyperlink ref="S6" location="'0. Ajuda'!Área_de_Impressão" display="Ajuda"/>
  </hyperlinks>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pageSetUpPr fitToPage="1"/>
  </sheetPr>
  <dimension ref="B1:K103"/>
  <sheetViews>
    <sheetView showGridLines="0" zoomScale="85" zoomScaleNormal="85" workbookViewId="0"/>
  </sheetViews>
  <sheetFormatPr defaultColWidth="9.140625" defaultRowHeight="12"/>
  <cols>
    <col min="1" max="1" width="3.5703125" style="203" customWidth="1"/>
    <col min="2" max="2" width="45.42578125" style="203" bestFit="1" customWidth="1"/>
    <col min="3" max="11" width="9.85546875" style="203" customWidth="1"/>
    <col min="12" max="16384" width="9.140625" style="203"/>
  </cols>
  <sheetData>
    <row r="1" spans="2:11" ht="23.25" customHeight="1"/>
    <row r="2" spans="2:11" ht="34.5" customHeight="1">
      <c r="K2" s="685" t="s">
        <v>315</v>
      </c>
    </row>
    <row r="3" spans="2:11" ht="15" customHeight="1" thickBot="1"/>
    <row r="4" spans="2:11" ht="87" customHeight="1" thickBot="1">
      <c r="B4" s="1359" t="s">
        <v>539</v>
      </c>
      <c r="C4" s="1360"/>
      <c r="D4" s="1360"/>
      <c r="E4" s="1360"/>
      <c r="F4" s="1360"/>
      <c r="G4" s="1360"/>
      <c r="H4" s="1360"/>
      <c r="I4" s="1360"/>
      <c r="J4" s="1360"/>
      <c r="K4" s="1361"/>
    </row>
    <row r="5" spans="2:11" ht="18.75" customHeight="1" thickBot="1">
      <c r="B5" s="693"/>
      <c r="C5" s="694"/>
      <c r="D5" s="694"/>
      <c r="E5" s="694"/>
      <c r="F5" s="694"/>
      <c r="G5" s="694"/>
      <c r="H5" s="694"/>
      <c r="I5" s="694"/>
      <c r="J5" s="694"/>
      <c r="K5" s="694"/>
    </row>
    <row r="6" spans="2:11" ht="20.25" customHeight="1">
      <c r="B6" s="1370" t="s">
        <v>447</v>
      </c>
      <c r="C6" s="1371"/>
      <c r="D6" s="1371"/>
      <c r="E6" s="1371"/>
      <c r="F6" s="1371"/>
      <c r="G6" s="1371"/>
      <c r="H6" s="1371"/>
      <c r="I6" s="204"/>
      <c r="J6" s="204"/>
      <c r="K6" s="205"/>
    </row>
    <row r="7" spans="2:11" ht="15" customHeight="1">
      <c r="B7" s="1056" t="s">
        <v>192</v>
      </c>
      <c r="C7" s="283"/>
      <c r="D7" s="283"/>
      <c r="E7" s="283"/>
      <c r="F7" s="283"/>
      <c r="G7" s="283"/>
      <c r="H7" s="283"/>
      <c r="I7" s="206"/>
      <c r="J7" s="206"/>
      <c r="K7" s="207"/>
    </row>
    <row r="8" spans="2:11" ht="15" customHeight="1">
      <c r="B8" s="1056" t="s">
        <v>153</v>
      </c>
      <c r="C8" s="208"/>
      <c r="D8" s="208"/>
      <c r="E8" s="208"/>
      <c r="F8" s="208"/>
      <c r="G8" s="208"/>
      <c r="H8" s="206"/>
      <c r="I8" s="206"/>
      <c r="J8" s="206"/>
      <c r="K8" s="207"/>
    </row>
    <row r="9" spans="2:11" ht="15" customHeight="1">
      <c r="B9" s="1056" t="s">
        <v>154</v>
      </c>
      <c r="C9" s="208"/>
      <c r="D9" s="208"/>
      <c r="E9" s="208"/>
      <c r="F9" s="208"/>
      <c r="G9" s="208"/>
      <c r="H9" s="206"/>
      <c r="I9" s="206"/>
      <c r="J9" s="206"/>
      <c r="K9" s="207"/>
    </row>
    <row r="10" spans="2:11" ht="15" customHeight="1">
      <c r="B10" s="1056" t="s">
        <v>155</v>
      </c>
      <c r="C10" s="208"/>
      <c r="D10" s="208"/>
      <c r="E10" s="208"/>
      <c r="F10" s="208"/>
      <c r="G10" s="208"/>
      <c r="H10" s="206"/>
      <c r="I10" s="209"/>
      <c r="J10" s="206"/>
      <c r="K10" s="207"/>
    </row>
    <row r="11" spans="2:11" ht="15" customHeight="1">
      <c r="B11" s="1056" t="s">
        <v>517</v>
      </c>
      <c r="C11" s="208"/>
      <c r="D11" s="208"/>
      <c r="E11" s="208"/>
      <c r="F11" s="208"/>
      <c r="G11" s="208"/>
      <c r="H11" s="206"/>
      <c r="I11" s="206"/>
      <c r="J11" s="206"/>
      <c r="K11" s="207"/>
    </row>
    <row r="12" spans="2:11" ht="15" customHeight="1">
      <c r="B12" s="1056" t="s">
        <v>372</v>
      </c>
      <c r="C12" s="208"/>
      <c r="D12" s="208"/>
      <c r="E12" s="208"/>
      <c r="F12" s="208"/>
      <c r="G12" s="208"/>
      <c r="H12" s="206"/>
      <c r="I12" s="206"/>
      <c r="J12" s="206"/>
      <c r="K12" s="207"/>
    </row>
    <row r="13" spans="2:11" ht="15" customHeight="1">
      <c r="B13" s="1056" t="s">
        <v>128</v>
      </c>
      <c r="C13" s="208"/>
      <c r="D13" s="208"/>
      <c r="E13" s="208"/>
      <c r="F13" s="208"/>
      <c r="G13" s="208"/>
      <c r="H13" s="206"/>
      <c r="I13" s="206"/>
      <c r="J13" s="206"/>
      <c r="K13" s="207"/>
    </row>
    <row r="14" spans="2:11" ht="15" customHeight="1">
      <c r="B14" s="1056" t="s">
        <v>129</v>
      </c>
      <c r="C14" s="208"/>
      <c r="D14" s="208"/>
      <c r="E14" s="208"/>
      <c r="F14" s="208"/>
      <c r="G14" s="208"/>
      <c r="H14" s="206"/>
      <c r="I14" s="206"/>
      <c r="J14" s="206"/>
      <c r="K14" s="207"/>
    </row>
    <row r="15" spans="2:11" ht="15" customHeight="1">
      <c r="B15" s="1056" t="s">
        <v>518</v>
      </c>
      <c r="C15" s="208"/>
      <c r="D15" s="208"/>
      <c r="E15" s="208"/>
      <c r="F15" s="208"/>
      <c r="G15" s="208"/>
      <c r="H15" s="206"/>
      <c r="I15" s="206"/>
      <c r="J15" s="206"/>
      <c r="K15" s="207"/>
    </row>
    <row r="16" spans="2:11" ht="15" customHeight="1">
      <c r="B16" s="1056" t="s">
        <v>234</v>
      </c>
      <c r="C16" s="208"/>
      <c r="D16" s="208"/>
      <c r="E16" s="208"/>
      <c r="F16" s="208"/>
      <c r="G16" s="208"/>
      <c r="H16" s="206"/>
      <c r="I16" s="206"/>
      <c r="J16" s="206"/>
      <c r="K16" s="207"/>
    </row>
    <row r="17" spans="2:11" ht="15" customHeight="1">
      <c r="B17" s="1340"/>
      <c r="C17" s="1341"/>
      <c r="D17" s="1341"/>
      <c r="E17" s="1341"/>
      <c r="F17" s="1341"/>
      <c r="G17" s="1341"/>
      <c r="H17" s="1341"/>
      <c r="I17" s="1341"/>
      <c r="J17" s="1341"/>
      <c r="K17" s="1342"/>
    </row>
    <row r="18" spans="2:11" ht="12.75">
      <c r="B18" s="1340" t="s">
        <v>448</v>
      </c>
      <c r="C18" s="1341"/>
      <c r="D18" s="1341"/>
      <c r="E18" s="1341"/>
      <c r="F18" s="1341"/>
      <c r="G18" s="1341"/>
      <c r="H18" s="1341"/>
      <c r="I18" s="1341"/>
      <c r="J18" s="1341"/>
      <c r="K18" s="1342"/>
    </row>
    <row r="19" spans="2:11" ht="15.75" customHeight="1">
      <c r="B19" s="700" t="s">
        <v>443</v>
      </c>
      <c r="C19" s="698"/>
      <c r="D19" s="698"/>
      <c r="E19" s="698"/>
      <c r="F19" s="698"/>
      <c r="G19" s="698"/>
      <c r="H19" s="698"/>
      <c r="I19" s="698"/>
      <c r="J19" s="698"/>
      <c r="K19" s="701"/>
    </row>
    <row r="20" spans="2:11" ht="15.75" customHeight="1">
      <c r="B20" s="700" t="s">
        <v>444</v>
      </c>
      <c r="C20" s="698"/>
      <c r="D20" s="698"/>
      <c r="E20" s="698"/>
      <c r="F20" s="698"/>
      <c r="G20" s="1057"/>
      <c r="H20" s="698"/>
      <c r="I20" s="698"/>
      <c r="J20" s="698"/>
      <c r="K20" s="701"/>
    </row>
    <row r="21" spans="2:11" ht="15.75" customHeight="1">
      <c r="B21" s="1134" t="s">
        <v>445</v>
      </c>
      <c r="C21" s="480"/>
      <c r="D21" s="480"/>
      <c r="E21" s="480"/>
      <c r="F21" s="480"/>
      <c r="G21" s="1057"/>
      <c r="H21" s="480"/>
      <c r="I21" s="206"/>
      <c r="J21" s="206"/>
      <c r="K21" s="207"/>
    </row>
    <row r="22" spans="2:11" ht="14.25">
      <c r="B22" s="787" t="s">
        <v>498</v>
      </c>
      <c r="C22" s="208"/>
      <c r="D22" s="208"/>
      <c r="E22" s="208"/>
      <c r="F22" s="208"/>
      <c r="G22" s="208"/>
      <c r="H22" s="206"/>
      <c r="I22" s="206"/>
      <c r="J22" s="206"/>
      <c r="K22" s="207"/>
    </row>
    <row r="23" spans="2:11" ht="15.75" customHeight="1">
      <c r="B23" s="787" t="s">
        <v>454</v>
      </c>
      <c r="C23" s="208"/>
      <c r="D23" s="208"/>
      <c r="E23" s="208"/>
      <c r="F23" s="208"/>
      <c r="G23" s="208"/>
      <c r="H23" s="206"/>
      <c r="I23" s="206"/>
      <c r="J23" s="206"/>
      <c r="K23" s="207"/>
    </row>
    <row r="24" spans="2:11" ht="15.75" customHeight="1">
      <c r="B24" s="787"/>
      <c r="C24" s="208"/>
      <c r="D24" s="208"/>
      <c r="E24" s="208"/>
      <c r="F24" s="208"/>
      <c r="G24" s="208"/>
      <c r="H24" s="206"/>
      <c r="I24" s="206"/>
      <c r="J24" s="206"/>
      <c r="K24" s="207"/>
    </row>
    <row r="25" spans="2:11" ht="15.75" customHeight="1">
      <c r="B25" s="1340" t="s">
        <v>453</v>
      </c>
      <c r="C25" s="1341"/>
      <c r="D25" s="1341"/>
      <c r="E25" s="1341"/>
      <c r="F25" s="1341"/>
      <c r="G25" s="1341"/>
      <c r="H25" s="1341"/>
      <c r="I25" s="1341"/>
      <c r="J25" s="1341"/>
      <c r="K25" s="1342"/>
    </row>
    <row r="26" spans="2:11" ht="15.75" customHeight="1">
      <c r="B26" s="787" t="s">
        <v>446</v>
      </c>
      <c r="C26" s="423"/>
      <c r="D26" s="423"/>
      <c r="E26" s="423"/>
      <c r="F26" s="423"/>
      <c r="G26" s="423"/>
      <c r="H26" s="206"/>
      <c r="I26" s="206"/>
      <c r="J26" s="206"/>
      <c r="K26" s="207"/>
    </row>
    <row r="27" spans="2:11" ht="15" customHeight="1">
      <c r="B27" s="787" t="s">
        <v>455</v>
      </c>
      <c r="C27" s="208"/>
      <c r="D27" s="208"/>
      <c r="E27" s="208"/>
      <c r="F27" s="208"/>
      <c r="G27" s="208"/>
      <c r="H27" s="206"/>
      <c r="I27" s="206"/>
      <c r="J27" s="206"/>
      <c r="K27" s="207"/>
    </row>
    <row r="28" spans="2:11" ht="15" customHeight="1">
      <c r="B28" s="787"/>
      <c r="C28" s="208"/>
      <c r="D28" s="208"/>
      <c r="E28" s="208"/>
      <c r="F28" s="208"/>
      <c r="G28" s="208"/>
      <c r="H28" s="206"/>
      <c r="I28" s="206"/>
      <c r="J28" s="206"/>
      <c r="K28" s="207"/>
    </row>
    <row r="29" spans="2:11" s="210" customFormat="1" ht="21" customHeight="1">
      <c r="B29" s="541" t="s">
        <v>60</v>
      </c>
      <c r="C29" s="542"/>
      <c r="D29" s="542"/>
      <c r="E29" s="542"/>
      <c r="F29" s="542"/>
      <c r="G29" s="542"/>
      <c r="H29" s="542"/>
      <c r="I29" s="542"/>
      <c r="J29" s="542"/>
      <c r="K29" s="543"/>
    </row>
    <row r="30" spans="2:11" s="210" customFormat="1" ht="13.15">
      <c r="B30" s="211"/>
      <c r="C30" s="212"/>
      <c r="D30" s="212"/>
      <c r="E30" s="212"/>
      <c r="F30" s="212"/>
      <c r="G30" s="212"/>
      <c r="H30" s="212"/>
      <c r="I30" s="212"/>
      <c r="J30" s="212"/>
      <c r="K30" s="213"/>
    </row>
    <row r="31" spans="2:11" s="210" customFormat="1" ht="22.5" customHeight="1">
      <c r="B31" s="790" t="s">
        <v>339</v>
      </c>
      <c r="C31" s="791"/>
      <c r="D31" s="791"/>
      <c r="E31" s="791"/>
      <c r="F31" s="791"/>
      <c r="G31" s="791"/>
      <c r="H31" s="791"/>
      <c r="I31" s="791"/>
      <c r="J31" s="791"/>
      <c r="K31" s="792"/>
    </row>
    <row r="32" spans="2:11" s="210" customFormat="1" ht="12.75">
      <c r="B32" s="211"/>
      <c r="C32" s="212"/>
      <c r="D32" s="212"/>
      <c r="E32" s="212"/>
      <c r="F32" s="212"/>
      <c r="G32" s="212"/>
      <c r="H32" s="212"/>
      <c r="I32" s="212"/>
      <c r="J32" s="212"/>
      <c r="K32" s="213"/>
    </row>
    <row r="33" spans="2:11" s="210" customFormat="1" ht="12.75">
      <c r="B33" s="214" t="s">
        <v>59</v>
      </c>
      <c r="C33" s="212"/>
      <c r="D33" s="212"/>
      <c r="E33" s="212"/>
      <c r="F33" s="212"/>
      <c r="G33" s="212"/>
      <c r="H33" s="212"/>
      <c r="I33" s="212"/>
      <c r="J33" s="212"/>
      <c r="K33" s="213"/>
    </row>
    <row r="34" spans="2:11" s="210" customFormat="1" ht="12" customHeight="1">
      <c r="B34" s="215" t="s">
        <v>373</v>
      </c>
      <c r="C34" s="212"/>
      <c r="D34" s="212"/>
      <c r="E34" s="212"/>
      <c r="F34" s="212"/>
      <c r="G34" s="212"/>
      <c r="H34" s="212"/>
      <c r="I34" s="212"/>
      <c r="J34" s="212"/>
      <c r="K34" s="213"/>
    </row>
    <row r="35" spans="2:11" s="210" customFormat="1" ht="12" customHeight="1">
      <c r="B35" s="215" t="s">
        <v>221</v>
      </c>
      <c r="C35" s="212"/>
      <c r="D35" s="212"/>
      <c r="E35" s="212"/>
      <c r="F35" s="212"/>
      <c r="G35" s="212"/>
      <c r="H35" s="212"/>
      <c r="I35" s="212"/>
      <c r="J35" s="212"/>
      <c r="K35" s="213"/>
    </row>
    <row r="36" spans="2:11" s="210" customFormat="1" ht="12" customHeight="1">
      <c r="B36" s="215" t="s">
        <v>492</v>
      </c>
      <c r="C36" s="212"/>
      <c r="D36" s="212"/>
      <c r="E36" s="212"/>
      <c r="F36" s="212"/>
      <c r="G36" s="212"/>
      <c r="H36" s="212"/>
      <c r="I36" s="212"/>
      <c r="J36" s="212"/>
      <c r="K36" s="213"/>
    </row>
    <row r="37" spans="2:11" s="210" customFormat="1" ht="12.75">
      <c r="B37" s="215" t="s">
        <v>222</v>
      </c>
      <c r="C37" s="212"/>
      <c r="D37" s="212"/>
      <c r="E37" s="212"/>
      <c r="F37" s="212"/>
      <c r="G37" s="212"/>
      <c r="H37" s="212"/>
      <c r="I37" s="212"/>
      <c r="J37" s="212"/>
      <c r="K37" s="213"/>
    </row>
    <row r="38" spans="2:11" s="210" customFormat="1" ht="12.75">
      <c r="B38" s="215" t="s">
        <v>223</v>
      </c>
      <c r="C38" s="212"/>
      <c r="D38" s="212"/>
      <c r="E38" s="212"/>
      <c r="F38" s="212"/>
      <c r="G38" s="212"/>
      <c r="H38" s="212"/>
      <c r="I38" s="212"/>
      <c r="J38" s="212"/>
      <c r="K38" s="213"/>
    </row>
    <row r="39" spans="2:11" s="210" customFormat="1" ht="12.75">
      <c r="B39" s="215"/>
      <c r="C39" s="212"/>
      <c r="D39" s="212"/>
      <c r="E39" s="212"/>
      <c r="F39" s="212"/>
      <c r="G39" s="212"/>
      <c r="H39" s="212"/>
      <c r="I39" s="212"/>
      <c r="J39" s="212"/>
      <c r="K39" s="213"/>
    </row>
    <row r="40" spans="2:11" s="210" customFormat="1" ht="12.75">
      <c r="B40" s="214" t="s">
        <v>157</v>
      </c>
      <c r="C40" s="212"/>
      <c r="D40" s="212"/>
      <c r="E40" s="212"/>
      <c r="F40" s="212"/>
      <c r="G40" s="212"/>
      <c r="H40" s="212"/>
      <c r="I40" s="212"/>
      <c r="J40" s="212"/>
      <c r="K40" s="213"/>
    </row>
    <row r="41" spans="2:11" s="210" customFormat="1" ht="12.75">
      <c r="B41" s="215" t="s">
        <v>224</v>
      </c>
      <c r="C41" s="212"/>
      <c r="D41" s="212"/>
      <c r="E41" s="212"/>
      <c r="F41" s="212"/>
      <c r="G41" s="212"/>
      <c r="H41" s="212"/>
      <c r="I41" s="212"/>
      <c r="J41" s="212"/>
      <c r="K41" s="213"/>
    </row>
    <row r="42" spans="2:11" s="210" customFormat="1" ht="12.75">
      <c r="B42" s="215" t="s">
        <v>225</v>
      </c>
      <c r="C42" s="212"/>
      <c r="D42" s="212"/>
      <c r="E42" s="212"/>
      <c r="F42" s="212"/>
      <c r="G42" s="212"/>
      <c r="H42" s="212"/>
      <c r="I42" s="212"/>
      <c r="J42" s="212"/>
      <c r="K42" s="213"/>
    </row>
    <row r="43" spans="2:11" s="210" customFormat="1" ht="12.75">
      <c r="B43" s="215" t="s">
        <v>226</v>
      </c>
      <c r="C43" s="212"/>
      <c r="D43" s="212"/>
      <c r="E43" s="212"/>
      <c r="F43" s="212"/>
      <c r="G43" s="212"/>
      <c r="H43" s="212"/>
      <c r="I43" s="212"/>
      <c r="J43" s="212"/>
      <c r="K43" s="213"/>
    </row>
    <row r="44" spans="2:11" s="210" customFormat="1" ht="12.75">
      <c r="B44" s="215" t="s">
        <v>330</v>
      </c>
      <c r="C44" s="212"/>
      <c r="D44" s="212"/>
      <c r="E44" s="212"/>
      <c r="F44" s="212"/>
      <c r="G44" s="212"/>
      <c r="H44" s="212"/>
      <c r="I44" s="212"/>
      <c r="J44" s="212"/>
      <c r="K44" s="213"/>
    </row>
    <row r="45" spans="2:11" s="210" customFormat="1" ht="12.75">
      <c r="B45" s="215" t="s">
        <v>227</v>
      </c>
      <c r="C45" s="212"/>
      <c r="D45" s="212"/>
      <c r="E45" s="212"/>
      <c r="F45" s="212"/>
      <c r="G45" s="212"/>
      <c r="H45" s="212"/>
      <c r="I45" s="212"/>
      <c r="J45" s="212"/>
      <c r="K45" s="213"/>
    </row>
    <row r="46" spans="2:11" s="210" customFormat="1" ht="12.75">
      <c r="B46" s="215" t="s">
        <v>228</v>
      </c>
      <c r="C46" s="212"/>
      <c r="D46" s="212"/>
      <c r="E46" s="212"/>
      <c r="F46" s="212"/>
      <c r="G46" s="212"/>
      <c r="H46" s="212"/>
      <c r="I46" s="212"/>
      <c r="J46" s="212"/>
      <c r="K46" s="213"/>
    </row>
    <row r="47" spans="2:11" s="210" customFormat="1" ht="12.75">
      <c r="B47" s="215"/>
      <c r="C47" s="212"/>
      <c r="D47" s="212"/>
      <c r="E47" s="212"/>
      <c r="F47" s="212"/>
      <c r="G47" s="212"/>
      <c r="H47" s="212"/>
      <c r="I47" s="212"/>
      <c r="J47" s="212"/>
      <c r="K47" s="213"/>
    </row>
    <row r="48" spans="2:11" s="210" customFormat="1" ht="12.75">
      <c r="B48" s="214" t="s">
        <v>156</v>
      </c>
      <c r="C48" s="212"/>
      <c r="D48" s="212"/>
      <c r="E48" s="212"/>
      <c r="F48" s="212"/>
      <c r="G48" s="212"/>
      <c r="H48" s="212"/>
      <c r="I48" s="212"/>
      <c r="J48" s="212"/>
      <c r="K48" s="213"/>
    </row>
    <row r="49" spans="2:11" s="210" customFormat="1" ht="12.75">
      <c r="B49" s="215" t="s">
        <v>229</v>
      </c>
      <c r="C49" s="212"/>
      <c r="D49" s="212"/>
      <c r="E49" s="212"/>
      <c r="F49" s="212"/>
      <c r="G49" s="212"/>
      <c r="H49" s="212"/>
      <c r="I49" s="212"/>
      <c r="J49" s="212"/>
      <c r="K49" s="213"/>
    </row>
    <row r="50" spans="2:11" s="210" customFormat="1" ht="12.75">
      <c r="B50" s="215" t="s">
        <v>230</v>
      </c>
      <c r="C50" s="212"/>
      <c r="D50" s="212"/>
      <c r="E50" s="212"/>
      <c r="F50" s="212"/>
      <c r="G50" s="212"/>
      <c r="H50" s="212"/>
      <c r="I50" s="212"/>
      <c r="J50" s="212"/>
      <c r="K50" s="213"/>
    </row>
    <row r="51" spans="2:11" s="210" customFormat="1" ht="12.75">
      <c r="B51" s="215"/>
      <c r="C51" s="212"/>
      <c r="D51" s="212"/>
      <c r="E51" s="212"/>
      <c r="F51" s="212"/>
      <c r="G51" s="212"/>
      <c r="H51" s="212"/>
      <c r="I51" s="212"/>
      <c r="J51" s="212"/>
      <c r="K51" s="213"/>
    </row>
    <row r="52" spans="2:11" s="210" customFormat="1" ht="12.75">
      <c r="B52" s="699" t="s">
        <v>462</v>
      </c>
      <c r="C52" s="212"/>
      <c r="D52" s="212"/>
      <c r="E52" s="212"/>
      <c r="F52" s="212"/>
      <c r="G52" s="212"/>
      <c r="H52" s="212"/>
      <c r="I52" s="212"/>
      <c r="J52" s="212"/>
      <c r="K52" s="213"/>
    </row>
    <row r="53" spans="2:11" s="210" customFormat="1" ht="12.75">
      <c r="B53" s="215" t="s">
        <v>451</v>
      </c>
      <c r="C53" s="212"/>
      <c r="D53" s="212"/>
      <c r="E53" s="212"/>
      <c r="F53" s="212"/>
      <c r="G53" s="212"/>
      <c r="H53" s="212"/>
      <c r="I53" s="212"/>
      <c r="J53" s="212"/>
      <c r="K53" s="213"/>
    </row>
    <row r="54" spans="2:11" s="210" customFormat="1" ht="12.75">
      <c r="B54" s="215" t="s">
        <v>449</v>
      </c>
      <c r="C54" s="212"/>
      <c r="D54" s="212"/>
      <c r="E54" s="212"/>
      <c r="F54" s="212"/>
      <c r="G54" s="212"/>
      <c r="H54" s="212"/>
      <c r="I54" s="212"/>
      <c r="J54" s="212"/>
      <c r="K54" s="213"/>
    </row>
    <row r="55" spans="2:11" s="210" customFormat="1" ht="12.75">
      <c r="B55" s="215" t="s">
        <v>465</v>
      </c>
      <c r="C55" s="212"/>
      <c r="D55" s="212"/>
      <c r="E55" s="212"/>
      <c r="F55" s="212"/>
      <c r="G55" s="212"/>
      <c r="H55" s="212"/>
      <c r="I55" s="212"/>
      <c r="J55" s="212"/>
      <c r="K55" s="213"/>
    </row>
    <row r="56" spans="2:11" s="210" customFormat="1" ht="12.75">
      <c r="B56" s="215"/>
      <c r="C56" s="212"/>
      <c r="D56" s="212"/>
      <c r="E56" s="212"/>
      <c r="F56" s="212"/>
      <c r="G56" s="212"/>
      <c r="H56" s="212"/>
      <c r="I56" s="212"/>
      <c r="J56" s="212"/>
      <c r="K56" s="213"/>
    </row>
    <row r="57" spans="2:11" s="210" customFormat="1" ht="12.75">
      <c r="B57" s="1343" t="s">
        <v>463</v>
      </c>
      <c r="C57" s="1344"/>
      <c r="D57" s="1344"/>
      <c r="E57" s="1344"/>
      <c r="F57" s="1344"/>
      <c r="G57" s="212"/>
      <c r="H57" s="212"/>
      <c r="I57" s="212"/>
      <c r="J57" s="212"/>
      <c r="K57" s="213"/>
    </row>
    <row r="58" spans="2:11" s="210" customFormat="1" ht="12.75">
      <c r="B58" s="215" t="s">
        <v>231</v>
      </c>
      <c r="C58" s="212"/>
      <c r="D58" s="212"/>
      <c r="E58" s="212"/>
      <c r="F58" s="212"/>
      <c r="G58" s="212"/>
      <c r="H58" s="212"/>
      <c r="I58" s="212"/>
      <c r="J58" s="212"/>
      <c r="K58" s="213"/>
    </row>
    <row r="59" spans="2:11" s="210" customFormat="1" ht="27.75" customHeight="1">
      <c r="B59" s="1372" t="s">
        <v>452</v>
      </c>
      <c r="C59" s="1365"/>
      <c r="D59" s="1365"/>
      <c r="E59" s="1365"/>
      <c r="F59" s="1365"/>
      <c r="G59" s="1365"/>
      <c r="H59" s="1365"/>
      <c r="I59" s="1365"/>
      <c r="J59" s="1365"/>
      <c r="K59" s="1373"/>
    </row>
    <row r="60" spans="2:11" s="210" customFormat="1" ht="12.75">
      <c r="B60" s="215" t="s">
        <v>232</v>
      </c>
      <c r="C60" s="212"/>
      <c r="D60" s="212"/>
      <c r="E60" s="212"/>
      <c r="F60" s="212"/>
      <c r="G60" s="212"/>
      <c r="H60" s="212"/>
      <c r="I60" s="212"/>
      <c r="J60" s="212"/>
      <c r="K60" s="213"/>
    </row>
    <row r="61" spans="2:11" s="210" customFormat="1" ht="12.75">
      <c r="B61" s="215" t="s">
        <v>233</v>
      </c>
      <c r="C61" s="212"/>
      <c r="D61" s="212"/>
      <c r="E61" s="212"/>
      <c r="F61" s="212"/>
      <c r="G61" s="212"/>
      <c r="H61" s="212"/>
      <c r="I61" s="212"/>
      <c r="J61" s="212"/>
      <c r="K61" s="213"/>
    </row>
    <row r="62" spans="2:11" s="210" customFormat="1" ht="12.75">
      <c r="B62" s="216"/>
      <c r="C62" s="212"/>
      <c r="D62" s="212"/>
      <c r="E62" s="212"/>
      <c r="F62" s="212"/>
      <c r="G62" s="212"/>
      <c r="H62" s="212"/>
      <c r="I62" s="212"/>
      <c r="J62" s="212"/>
      <c r="K62" s="213"/>
    </row>
    <row r="63" spans="2:11" s="210" customFormat="1" ht="12.75">
      <c r="B63" s="1343" t="s">
        <v>498</v>
      </c>
      <c r="C63" s="1344"/>
      <c r="D63" s="1344"/>
      <c r="E63" s="1344"/>
      <c r="F63" s="1344"/>
      <c r="G63" s="212"/>
      <c r="H63" s="212"/>
      <c r="I63" s="212"/>
      <c r="J63" s="212"/>
      <c r="K63" s="213"/>
    </row>
    <row r="64" spans="2:11" s="210" customFormat="1" ht="12.75">
      <c r="B64" s="216" t="s">
        <v>389</v>
      </c>
      <c r="C64" s="212"/>
      <c r="D64" s="212"/>
      <c r="E64" s="212"/>
      <c r="F64" s="212"/>
      <c r="G64" s="212"/>
      <c r="H64" s="212"/>
      <c r="I64" s="212"/>
      <c r="J64" s="212"/>
      <c r="K64" s="213"/>
    </row>
    <row r="65" spans="2:11" s="210" customFormat="1" ht="12.75">
      <c r="B65" s="216"/>
      <c r="C65" s="212"/>
      <c r="D65" s="212"/>
      <c r="E65" s="212"/>
      <c r="F65" s="212"/>
      <c r="G65" s="212"/>
      <c r="H65" s="212"/>
      <c r="I65" s="212"/>
      <c r="J65" s="212"/>
      <c r="K65" s="213"/>
    </row>
    <row r="66" spans="2:11" s="210" customFormat="1" ht="12.75">
      <c r="B66" s="1343" t="s">
        <v>454</v>
      </c>
      <c r="C66" s="1344"/>
      <c r="D66" s="1344"/>
      <c r="E66" s="1344"/>
      <c r="F66" s="1344"/>
      <c r="G66" s="212"/>
      <c r="H66" s="212"/>
      <c r="I66" s="212"/>
      <c r="J66" s="212"/>
      <c r="K66" s="213"/>
    </row>
    <row r="67" spans="2:11" s="210" customFormat="1" ht="12.75">
      <c r="B67" s="216" t="s">
        <v>476</v>
      </c>
      <c r="C67" s="212"/>
      <c r="D67" s="212"/>
      <c r="E67" s="212"/>
      <c r="F67" s="212"/>
      <c r="G67" s="212"/>
      <c r="H67" s="212"/>
      <c r="I67" s="212"/>
      <c r="J67" s="212"/>
      <c r="K67" s="213"/>
    </row>
    <row r="68" spans="2:11" s="210" customFormat="1" ht="12.75">
      <c r="B68" s="215" t="s">
        <v>456</v>
      </c>
      <c r="C68" s="212"/>
      <c r="D68" s="212"/>
      <c r="E68" s="212"/>
      <c r="F68" s="212"/>
      <c r="G68" s="212"/>
      <c r="H68" s="212"/>
      <c r="I68" s="212"/>
      <c r="J68" s="212"/>
      <c r="K68" s="213"/>
    </row>
    <row r="69" spans="2:11" s="210" customFormat="1" ht="12.75">
      <c r="B69" s="216"/>
      <c r="C69" s="212"/>
      <c r="D69" s="212"/>
      <c r="E69" s="212"/>
      <c r="F69" s="212"/>
      <c r="G69" s="212"/>
      <c r="H69" s="212"/>
      <c r="I69" s="212"/>
      <c r="J69" s="212"/>
      <c r="K69" s="213"/>
    </row>
    <row r="70" spans="2:11" ht="12.75">
      <c r="B70" s="1343" t="s">
        <v>446</v>
      </c>
      <c r="C70" s="1344"/>
      <c r="D70" s="1344"/>
      <c r="E70" s="1344"/>
      <c r="F70" s="1344"/>
      <c r="G70" s="217"/>
      <c r="H70" s="206"/>
      <c r="I70" s="206"/>
      <c r="J70" s="206"/>
      <c r="K70" s="207"/>
    </row>
    <row r="71" spans="2:11" ht="14.25" customHeight="1">
      <c r="B71" s="1362" t="s">
        <v>457</v>
      </c>
      <c r="C71" s="1363"/>
      <c r="D71" s="1363"/>
      <c r="E71" s="1363"/>
      <c r="F71" s="1363"/>
      <c r="G71" s="1363"/>
      <c r="H71" s="1363"/>
      <c r="I71" s="1363"/>
      <c r="J71" s="1363"/>
      <c r="K71" s="1364"/>
    </row>
    <row r="72" spans="2:11" ht="12.75" customHeight="1">
      <c r="B72" s="1362"/>
      <c r="C72" s="1363"/>
      <c r="D72" s="1363"/>
      <c r="E72" s="1363"/>
      <c r="F72" s="1363"/>
      <c r="G72" s="1363"/>
      <c r="H72" s="1363"/>
      <c r="I72" s="1363"/>
      <c r="J72" s="1363"/>
      <c r="K72" s="1364"/>
    </row>
    <row r="73" spans="2:11" ht="1.5" customHeight="1">
      <c r="B73" s="1362" t="s">
        <v>458</v>
      </c>
      <c r="C73" s="1363"/>
      <c r="D73" s="1363"/>
      <c r="E73" s="1363"/>
      <c r="F73" s="1363"/>
      <c r="G73" s="1363"/>
      <c r="H73" s="1363"/>
      <c r="I73" s="1363"/>
      <c r="J73" s="1363"/>
      <c r="K73" s="1364"/>
    </row>
    <row r="74" spans="2:11">
      <c r="B74" s="1362"/>
      <c r="C74" s="1363"/>
      <c r="D74" s="1363"/>
      <c r="E74" s="1363"/>
      <c r="F74" s="1363"/>
      <c r="G74" s="1363"/>
      <c r="H74" s="1363"/>
      <c r="I74" s="1363"/>
      <c r="J74" s="1363"/>
      <c r="K74" s="1364"/>
    </row>
    <row r="75" spans="2:11" ht="12.75">
      <c r="B75" s="218"/>
      <c r="C75" s="337"/>
      <c r="D75" s="337"/>
      <c r="E75" s="337"/>
      <c r="F75" s="337"/>
      <c r="G75" s="337"/>
      <c r="H75" s="206"/>
      <c r="I75" s="206"/>
      <c r="J75" s="206"/>
      <c r="K75" s="207"/>
    </row>
    <row r="76" spans="2:11" ht="14.25" customHeight="1">
      <c r="B76" s="1343" t="s">
        <v>455</v>
      </c>
      <c r="C76" s="1344"/>
      <c r="D76" s="1344"/>
      <c r="E76" s="1344"/>
      <c r="F76" s="1344"/>
      <c r="G76" s="422"/>
      <c r="H76" s="206"/>
      <c r="I76" s="206"/>
      <c r="J76" s="206"/>
      <c r="K76" s="207"/>
    </row>
    <row r="77" spans="2:11" ht="25.5" customHeight="1">
      <c r="B77" s="1362" t="s">
        <v>464</v>
      </c>
      <c r="C77" s="1363"/>
      <c r="D77" s="1363"/>
      <c r="E77" s="1363"/>
      <c r="F77" s="1363"/>
      <c r="G77" s="1363"/>
      <c r="H77" s="1363"/>
      <c r="I77" s="1363"/>
      <c r="J77" s="1363"/>
      <c r="K77" s="1364"/>
    </row>
    <row r="78" spans="2:11" ht="12.75">
      <c r="B78" s="215"/>
      <c r="C78" s="513"/>
      <c r="D78" s="513"/>
      <c r="E78" s="513"/>
      <c r="F78" s="513"/>
      <c r="G78" s="513"/>
      <c r="H78" s="513"/>
      <c r="I78" s="513"/>
      <c r="J78" s="513"/>
      <c r="K78" s="486"/>
    </row>
    <row r="79" spans="2:11" ht="11.25" customHeight="1">
      <c r="B79" s="528"/>
      <c r="C79" s="529"/>
      <c r="D79" s="529"/>
      <c r="E79" s="529"/>
      <c r="F79" s="529"/>
      <c r="G79" s="529"/>
      <c r="H79" s="530"/>
      <c r="I79" s="530"/>
      <c r="J79" s="530"/>
      <c r="K79" s="531"/>
    </row>
    <row r="80" spans="2:11" ht="17.25" customHeight="1">
      <c r="B80" s="532" t="s">
        <v>216</v>
      </c>
      <c r="C80" s="533"/>
      <c r="D80" s="533"/>
      <c r="E80" s="533"/>
      <c r="F80" s="533"/>
      <c r="G80" s="533"/>
      <c r="H80" s="534"/>
      <c r="I80" s="534"/>
      <c r="J80" s="534"/>
      <c r="K80" s="535"/>
    </row>
    <row r="81" spans="2:11" ht="12.75" customHeight="1">
      <c r="B81" s="1348" t="s">
        <v>459</v>
      </c>
      <c r="C81" s="1349"/>
      <c r="D81" s="1349"/>
      <c r="E81" s="1349"/>
      <c r="F81" s="1349"/>
      <c r="G81" s="1349"/>
      <c r="H81" s="1349"/>
      <c r="I81" s="1349"/>
      <c r="J81" s="1349"/>
      <c r="K81" s="1350"/>
    </row>
    <row r="82" spans="2:11" ht="12.75" customHeight="1">
      <c r="B82" s="536"/>
      <c r="C82" s="537"/>
      <c r="D82" s="537"/>
      <c r="E82" s="537"/>
      <c r="F82" s="537"/>
      <c r="G82" s="537"/>
      <c r="H82" s="537"/>
      <c r="I82" s="537"/>
      <c r="J82" s="537"/>
      <c r="K82" s="538"/>
    </row>
    <row r="83" spans="2:11" ht="17.25" customHeight="1">
      <c r="B83" s="1345" t="s">
        <v>217</v>
      </c>
      <c r="C83" s="1346"/>
      <c r="D83" s="1346"/>
      <c r="E83" s="1346"/>
      <c r="F83" s="1346"/>
      <c r="G83" s="1346"/>
      <c r="H83" s="1346"/>
      <c r="I83" s="1346"/>
      <c r="J83" s="1346"/>
      <c r="K83" s="1347"/>
    </row>
    <row r="84" spans="2:11" ht="12.75">
      <c r="B84" s="539" t="s">
        <v>218</v>
      </c>
      <c r="C84" s="540"/>
      <c r="D84" s="540"/>
      <c r="E84" s="540"/>
      <c r="F84" s="540"/>
      <c r="G84" s="540"/>
      <c r="H84" s="534"/>
      <c r="I84" s="534"/>
      <c r="J84" s="534"/>
      <c r="K84" s="535"/>
    </row>
    <row r="85" spans="2:11" ht="12.75">
      <c r="B85" s="539"/>
      <c r="C85" s="540"/>
      <c r="D85" s="540"/>
      <c r="E85" s="540"/>
      <c r="F85" s="540"/>
      <c r="G85" s="540"/>
      <c r="H85" s="534"/>
      <c r="I85" s="534"/>
      <c r="J85" s="534"/>
      <c r="K85" s="535"/>
    </row>
    <row r="86" spans="2:11" ht="12.75">
      <c r="B86" s="1345" t="s">
        <v>460</v>
      </c>
      <c r="C86" s="1346"/>
      <c r="D86" s="1346"/>
      <c r="E86" s="1346"/>
      <c r="F86" s="1346"/>
      <c r="G86" s="1346"/>
      <c r="H86" s="1346"/>
      <c r="I86" s="1346"/>
      <c r="J86" s="1346"/>
      <c r="K86" s="1347"/>
    </row>
    <row r="87" spans="2:11" ht="12.75">
      <c r="B87" s="539" t="s">
        <v>461</v>
      </c>
      <c r="C87" s="540"/>
      <c r="D87" s="540"/>
      <c r="E87" s="540"/>
      <c r="F87" s="540"/>
      <c r="G87" s="540"/>
      <c r="H87" s="534"/>
      <c r="I87" s="534"/>
      <c r="J87" s="534"/>
      <c r="K87" s="535"/>
    </row>
    <row r="88" spans="2:11" ht="12.75">
      <c r="B88" s="539"/>
      <c r="C88" s="540"/>
      <c r="D88" s="540"/>
      <c r="E88" s="540"/>
      <c r="F88" s="540"/>
      <c r="G88" s="540"/>
      <c r="H88" s="534"/>
      <c r="I88" s="534"/>
      <c r="J88" s="534"/>
      <c r="K88" s="535"/>
    </row>
    <row r="89" spans="2:11" ht="17.25" customHeight="1">
      <c r="B89" s="219" t="s">
        <v>133</v>
      </c>
      <c r="C89" s="223"/>
      <c r="D89" s="223"/>
      <c r="E89" s="223"/>
      <c r="F89" s="223"/>
      <c r="G89" s="223"/>
      <c r="H89" s="220"/>
      <c r="I89" s="220"/>
      <c r="J89" s="220"/>
      <c r="K89" s="221"/>
    </row>
    <row r="90" spans="2:11" ht="11.25" customHeight="1">
      <c r="B90" s="222"/>
      <c r="C90" s="224"/>
      <c r="D90" s="224"/>
      <c r="E90" s="224"/>
      <c r="F90" s="224"/>
      <c r="G90" s="224"/>
      <c r="H90" s="206"/>
      <c r="I90" s="206"/>
      <c r="J90" s="206"/>
      <c r="K90" s="207"/>
    </row>
    <row r="91" spans="2:11" ht="15" customHeight="1">
      <c r="B91" s="222" t="s">
        <v>219</v>
      </c>
      <c r="C91" s="224"/>
      <c r="D91" s="224"/>
      <c r="E91" s="224"/>
      <c r="F91" s="224"/>
      <c r="G91" s="224"/>
      <c r="H91" s="206"/>
      <c r="I91" s="206"/>
      <c r="J91" s="206"/>
      <c r="K91" s="207"/>
    </row>
    <row r="92" spans="2:11" ht="27" customHeight="1">
      <c r="B92" s="1366" t="s">
        <v>235</v>
      </c>
      <c r="C92" s="1367"/>
      <c r="D92" s="1367"/>
      <c r="E92" s="1367"/>
      <c r="F92" s="1367"/>
      <c r="G92" s="1367"/>
      <c r="H92" s="1368"/>
      <c r="I92" s="1368"/>
      <c r="J92" s="1368"/>
      <c r="K92" s="1369"/>
    </row>
    <row r="93" spans="2:11" ht="15">
      <c r="B93" s="512"/>
      <c r="C93" s="513"/>
      <c r="D93" s="513"/>
      <c r="E93" s="513"/>
      <c r="F93" s="513"/>
      <c r="G93" s="513"/>
      <c r="H93" s="514"/>
      <c r="I93" s="514"/>
      <c r="J93" s="514"/>
      <c r="K93" s="515"/>
    </row>
    <row r="94" spans="2:11" ht="15" customHeight="1">
      <c r="B94" s="1340" t="s">
        <v>220</v>
      </c>
      <c r="C94" s="1341"/>
      <c r="D94" s="336"/>
      <c r="E94" s="336"/>
      <c r="F94" s="336"/>
      <c r="G94" s="336"/>
      <c r="H94" s="206"/>
      <c r="I94" s="206"/>
      <c r="J94" s="206"/>
      <c r="K94" s="207"/>
    </row>
    <row r="95" spans="2:11" ht="12.75">
      <c r="B95" s="1362" t="s">
        <v>236</v>
      </c>
      <c r="C95" s="1365"/>
      <c r="D95" s="1365"/>
      <c r="E95" s="1365"/>
      <c r="F95" s="1365"/>
      <c r="G95" s="1365"/>
      <c r="H95" s="206"/>
      <c r="I95" s="206"/>
      <c r="J95" s="206"/>
      <c r="K95" s="207"/>
    </row>
    <row r="96" spans="2:11" ht="12.75">
      <c r="B96" s="511"/>
      <c r="C96" s="510"/>
      <c r="D96" s="510"/>
      <c r="E96" s="510"/>
      <c r="F96" s="510"/>
      <c r="G96" s="510"/>
      <c r="H96" s="206"/>
      <c r="I96" s="206"/>
      <c r="J96" s="206"/>
      <c r="K96" s="207"/>
    </row>
    <row r="97" spans="2:11" ht="26.25" customHeight="1">
      <c r="B97" s="1357" t="s">
        <v>158</v>
      </c>
      <c r="C97" s="1358"/>
      <c r="D97" s="1358"/>
      <c r="E97" s="1358"/>
      <c r="F97" s="1358"/>
      <c r="G97" s="1358"/>
      <c r="H97" s="1358"/>
      <c r="I97" s="526"/>
      <c r="J97" s="526"/>
      <c r="K97" s="527"/>
    </row>
    <row r="98" spans="2:11" ht="12.75">
      <c r="B98" s="544"/>
      <c r="C98" s="545"/>
      <c r="D98" s="545"/>
      <c r="E98" s="545"/>
      <c r="F98" s="545"/>
      <c r="G98" s="545"/>
      <c r="H98" s="546"/>
      <c r="I98" s="546"/>
      <c r="J98" s="546"/>
      <c r="K98" s="547"/>
    </row>
    <row r="99" spans="2:11">
      <c r="B99" s="1354" t="s">
        <v>152</v>
      </c>
      <c r="C99" s="1355"/>
      <c r="D99" s="1355"/>
      <c r="E99" s="1355"/>
      <c r="F99" s="1355"/>
      <c r="G99" s="1355"/>
      <c r="H99" s="1355"/>
      <c r="I99" s="1355"/>
      <c r="J99" s="1355"/>
      <c r="K99" s="1356"/>
    </row>
    <row r="100" spans="2:11">
      <c r="B100" s="1354"/>
      <c r="C100" s="1355"/>
      <c r="D100" s="1355"/>
      <c r="E100" s="1355"/>
      <c r="F100" s="1355"/>
      <c r="G100" s="1355"/>
      <c r="H100" s="1355"/>
      <c r="I100" s="1355"/>
      <c r="J100" s="1355"/>
      <c r="K100" s="1356"/>
    </row>
    <row r="101" spans="2:11" ht="12.75">
      <c r="B101" s="548"/>
      <c r="C101" s="549"/>
      <c r="D101" s="549"/>
      <c r="E101" s="549"/>
      <c r="F101" s="549"/>
      <c r="G101" s="549"/>
      <c r="H101" s="549"/>
      <c r="I101" s="549"/>
      <c r="J101" s="549"/>
      <c r="K101" s="550"/>
    </row>
    <row r="102" spans="2:11" ht="32.25" customHeight="1">
      <c r="B102" s="1351" t="s">
        <v>58</v>
      </c>
      <c r="C102" s="1352"/>
      <c r="D102" s="1352"/>
      <c r="E102" s="1352"/>
      <c r="F102" s="1352"/>
      <c r="G102" s="1352"/>
      <c r="H102" s="1352"/>
      <c r="I102" s="1352"/>
      <c r="J102" s="1352"/>
      <c r="K102" s="1353"/>
    </row>
    <row r="103" spans="2:11" ht="15" thickBot="1">
      <c r="B103" s="551"/>
      <c r="C103" s="552"/>
      <c r="D103" s="552"/>
      <c r="E103" s="552"/>
      <c r="F103" s="552"/>
      <c r="G103" s="552"/>
      <c r="H103" s="553"/>
      <c r="I103" s="553"/>
      <c r="J103" s="553"/>
      <c r="K103" s="554"/>
    </row>
  </sheetData>
  <sheetProtection algorithmName="SHA-512" hashValue="j85oGZll7XwwIaCB8pmoI2dzwxaskG+EsP72RrTsWlMNhG/GR4s3WFldTe2QHpSGXEeyEO7uyBNMrrYV3Z1/OA==" saltValue="XEFyteRc9r5nw9BZHJbrkA==" spinCount="100000" sheet="1" objects="1" scenarios="1"/>
  <mergeCells count="23">
    <mergeCell ref="B102:K102"/>
    <mergeCell ref="B99:K100"/>
    <mergeCell ref="B97:H97"/>
    <mergeCell ref="B4:K4"/>
    <mergeCell ref="B71:K72"/>
    <mergeCell ref="B73:K74"/>
    <mergeCell ref="B83:K83"/>
    <mergeCell ref="B95:G95"/>
    <mergeCell ref="B92:K92"/>
    <mergeCell ref="B6:H6"/>
    <mergeCell ref="B94:C94"/>
    <mergeCell ref="B77:K77"/>
    <mergeCell ref="B57:F57"/>
    <mergeCell ref="B59:K59"/>
    <mergeCell ref="B18:K18"/>
    <mergeCell ref="B25:K25"/>
    <mergeCell ref="B17:K17"/>
    <mergeCell ref="B66:F66"/>
    <mergeCell ref="B86:K86"/>
    <mergeCell ref="B63:F63"/>
    <mergeCell ref="B70:F70"/>
    <mergeCell ref="B76:F76"/>
    <mergeCell ref="B81:K81"/>
  </mergeCells>
  <hyperlinks>
    <hyperlink ref="K2" location="Home!A1" display="Home"/>
  </hyperlinks>
  <pageMargins left="0.7" right="0.7" top="0.75" bottom="0.75" header="0.3" footer="0.3"/>
  <pageSetup paperSize="9" scale="5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K21"/>
  <sheetViews>
    <sheetView topLeftCell="F10" zoomScaleNormal="100" workbookViewId="0">
      <selection activeCell="K15" sqref="K15"/>
    </sheetView>
  </sheetViews>
  <sheetFormatPr defaultColWidth="8.85546875" defaultRowHeight="15"/>
  <cols>
    <col min="1" max="1" width="14.140625" style="1337" customWidth="1"/>
    <col min="2" max="2" width="4.5703125" style="1337" customWidth="1"/>
    <col min="3" max="3" width="43.28515625" style="1337" customWidth="1"/>
    <col min="4" max="4" width="9.140625" style="1337" hidden="1" customWidth="1"/>
    <col min="5" max="5" width="6.5703125" style="1337" hidden="1" customWidth="1"/>
    <col min="6" max="6" width="7" style="1337" customWidth="1"/>
    <col min="7" max="7" width="31.42578125" style="1337" customWidth="1"/>
    <col min="8" max="8" width="13.85546875" style="1337" customWidth="1"/>
    <col min="9" max="9" width="33.28515625" style="1337" customWidth="1"/>
    <col min="10" max="10" width="16.28515625" style="1337" customWidth="1"/>
    <col min="11" max="11" width="43.7109375" style="1337" customWidth="1"/>
    <col min="12" max="16384" width="8.85546875" style="1337"/>
  </cols>
  <sheetData>
    <row r="1" spans="1:11" s="1312" customFormat="1" ht="14.45">
      <c r="B1" s="1313"/>
      <c r="C1" s="1313"/>
      <c r="D1" s="1313"/>
      <c r="E1" s="1313"/>
      <c r="F1" s="1313"/>
      <c r="G1" s="1313"/>
      <c r="H1" s="1313"/>
      <c r="I1" s="1313"/>
      <c r="J1" s="1313"/>
      <c r="K1" s="1313"/>
    </row>
    <row r="2" spans="1:11" s="1312" customFormat="1" ht="14.45">
      <c r="B2" s="1313"/>
      <c r="C2" s="1313"/>
      <c r="D2" s="1313"/>
      <c r="E2" s="1313"/>
      <c r="F2" s="1313"/>
      <c r="G2" s="1313"/>
      <c r="H2" s="1313"/>
      <c r="I2" s="1313"/>
      <c r="J2" s="1313"/>
      <c r="K2" s="1313"/>
    </row>
    <row r="3" spans="1:11" s="1312" customFormat="1" ht="14.45">
      <c r="B3" s="1313"/>
      <c r="C3" s="1313"/>
      <c r="D3" s="1313"/>
      <c r="E3" s="1313"/>
      <c r="F3" s="1313"/>
      <c r="G3" s="1313"/>
      <c r="H3" s="1313"/>
      <c r="I3" s="1313"/>
      <c r="J3" s="1313"/>
      <c r="K3" s="1313"/>
    </row>
    <row r="4" spans="1:11" s="1312" customFormat="1" ht="14.45">
      <c r="B4" s="1313"/>
      <c r="C4" s="1313"/>
      <c r="D4" s="1313"/>
      <c r="E4" s="1313"/>
      <c r="F4" s="1313"/>
      <c r="G4" s="1313"/>
      <c r="H4" s="1313"/>
      <c r="I4" s="1313"/>
      <c r="J4" s="1313"/>
      <c r="K4" s="1313"/>
    </row>
    <row r="5" spans="1:11" s="1314" customFormat="1" ht="12.75">
      <c r="A5" s="1761" t="s">
        <v>595</v>
      </c>
      <c r="B5" s="1761"/>
      <c r="C5" s="1761"/>
      <c r="D5" s="1761"/>
      <c r="E5" s="1761"/>
      <c r="F5" s="1761"/>
      <c r="G5" s="1761"/>
      <c r="H5" s="1761"/>
      <c r="I5" s="1761"/>
      <c r="J5" s="1761"/>
      <c r="K5" s="1761"/>
    </row>
    <row r="6" spans="1:11" s="1315" customFormat="1" ht="35.450000000000003" customHeight="1">
      <c r="A6" s="1762" t="s">
        <v>596</v>
      </c>
      <c r="B6" s="1762"/>
      <c r="C6" s="1762"/>
      <c r="D6" s="1762"/>
      <c r="E6" s="1762"/>
      <c r="F6" s="1762"/>
      <c r="G6" s="1762"/>
      <c r="H6" s="1762"/>
      <c r="I6" s="1762"/>
      <c r="J6" s="1762"/>
      <c r="K6" s="1762"/>
    </row>
    <row r="7" spans="1:11" s="1314" customFormat="1" ht="12.75">
      <c r="A7" s="1761" t="s">
        <v>597</v>
      </c>
      <c r="B7" s="1761"/>
      <c r="C7" s="1761"/>
      <c r="D7" s="1761"/>
      <c r="E7" s="1761"/>
      <c r="F7" s="1761"/>
      <c r="G7" s="1761"/>
      <c r="H7" s="1761"/>
      <c r="I7" s="1761"/>
      <c r="J7" s="1761"/>
      <c r="K7" s="1761"/>
    </row>
    <row r="8" spans="1:11" s="1315" customFormat="1" ht="13.9">
      <c r="A8" s="1316"/>
      <c r="B8" s="1316"/>
      <c r="C8" s="1317"/>
      <c r="D8" s="1317"/>
      <c r="E8" s="1317"/>
      <c r="F8" s="1317"/>
      <c r="G8" s="1317"/>
      <c r="H8" s="1317"/>
      <c r="I8" s="1317"/>
      <c r="J8" s="1317"/>
      <c r="K8" s="1317"/>
    </row>
    <row r="9" spans="1:11" s="1318" customFormat="1" ht="15.75">
      <c r="A9" s="1763" t="s">
        <v>598</v>
      </c>
      <c r="B9" s="1763"/>
      <c r="C9" s="1763"/>
      <c r="D9" s="1763"/>
      <c r="E9" s="1763"/>
      <c r="F9" s="1763"/>
      <c r="G9" s="1763"/>
      <c r="H9" s="1763"/>
      <c r="I9" s="1763"/>
      <c r="J9" s="1763"/>
      <c r="K9" s="1763"/>
    </row>
    <row r="10" spans="1:11" s="1315" customFormat="1" ht="12.75">
      <c r="A10" s="1764" t="s">
        <v>599</v>
      </c>
      <c r="B10" s="1764"/>
      <c r="C10" s="1764"/>
      <c r="D10" s="1764"/>
      <c r="E10" s="1764"/>
      <c r="F10" s="1764"/>
      <c r="G10" s="1764"/>
      <c r="H10" s="1764"/>
      <c r="I10" s="1764"/>
      <c r="J10" s="1764"/>
      <c r="K10" s="1764"/>
    </row>
    <row r="11" spans="1:11" s="1315" customFormat="1" ht="13.9">
      <c r="A11" s="1316"/>
      <c r="B11" s="1316"/>
      <c r="C11" s="1317"/>
      <c r="D11" s="1317"/>
      <c r="E11" s="1317"/>
      <c r="F11" s="1317"/>
      <c r="G11" s="1317"/>
      <c r="H11" s="1317"/>
      <c r="I11" s="1317"/>
      <c r="J11" s="1317"/>
      <c r="K11" s="1317"/>
    </row>
    <row r="12" spans="1:11" s="1319" customFormat="1" ht="30.6" customHeight="1">
      <c r="A12" s="1760" t="s">
        <v>600</v>
      </c>
      <c r="B12" s="1760"/>
      <c r="C12" s="1760"/>
      <c r="D12" s="1760"/>
      <c r="E12" s="1760"/>
      <c r="F12" s="1760"/>
      <c r="G12" s="1760"/>
      <c r="H12" s="1760"/>
      <c r="I12" s="1760"/>
      <c r="J12" s="1760"/>
      <c r="K12" s="1760"/>
    </row>
    <row r="13" spans="1:11" s="1320" customFormat="1" ht="13.9" customHeight="1">
      <c r="A13" s="1751" t="s">
        <v>601</v>
      </c>
      <c r="B13" s="1751"/>
      <c r="C13" s="1751"/>
      <c r="D13" s="1752" t="s">
        <v>602</v>
      </c>
      <c r="E13" s="1752" t="s">
        <v>603</v>
      </c>
      <c r="F13" s="1751" t="s">
        <v>604</v>
      </c>
      <c r="G13" s="1754" t="s">
        <v>605</v>
      </c>
      <c r="H13" s="1755"/>
      <c r="I13" s="1755"/>
      <c r="J13" s="1755"/>
      <c r="K13" s="1756"/>
    </row>
    <row r="14" spans="1:11" s="1320" customFormat="1" ht="12.75">
      <c r="A14" s="1752"/>
      <c r="B14" s="1752"/>
      <c r="C14" s="1752"/>
      <c r="D14" s="1753"/>
      <c r="E14" s="1753"/>
      <c r="F14" s="1752"/>
      <c r="G14" s="1321">
        <v>5</v>
      </c>
      <c r="H14" s="1321">
        <v>4</v>
      </c>
      <c r="I14" s="1321">
        <v>3</v>
      </c>
      <c r="J14" s="1321">
        <v>2</v>
      </c>
      <c r="K14" s="1321">
        <v>1</v>
      </c>
    </row>
    <row r="15" spans="1:11" s="1320" customFormat="1" ht="72">
      <c r="A15" s="1322" t="s">
        <v>606</v>
      </c>
      <c r="B15" s="1323" t="s">
        <v>546</v>
      </c>
      <c r="C15" s="1324" t="s">
        <v>607</v>
      </c>
      <c r="D15" s="1325">
        <v>0.15</v>
      </c>
      <c r="E15" s="1325">
        <v>0.3</v>
      </c>
      <c r="F15" s="1326">
        <v>0.25</v>
      </c>
      <c r="G15" s="1327" t="s">
        <v>577</v>
      </c>
      <c r="H15" s="1328"/>
      <c r="I15" s="1327" t="s">
        <v>578</v>
      </c>
      <c r="J15" s="1328"/>
      <c r="K15" s="1328"/>
    </row>
    <row r="16" spans="1:11" s="1320" customFormat="1" ht="48">
      <c r="A16" s="1329" t="s">
        <v>608</v>
      </c>
      <c r="B16" s="1323" t="s">
        <v>552</v>
      </c>
      <c r="C16" s="1324" t="s">
        <v>609</v>
      </c>
      <c r="D16" s="1325">
        <v>0.2</v>
      </c>
      <c r="E16" s="1325">
        <v>0.3</v>
      </c>
      <c r="F16" s="1326">
        <v>0.2</v>
      </c>
      <c r="G16" s="1330" t="s">
        <v>610</v>
      </c>
      <c r="H16" s="1328"/>
      <c r="I16" s="1330" t="s">
        <v>611</v>
      </c>
      <c r="J16" s="1328"/>
      <c r="K16" s="1330" t="s">
        <v>612</v>
      </c>
    </row>
    <row r="17" spans="1:11" s="1335" customFormat="1" ht="48">
      <c r="A17" s="1757" t="s">
        <v>613</v>
      </c>
      <c r="B17" s="1323" t="s">
        <v>557</v>
      </c>
      <c r="C17" s="1331" t="s">
        <v>614</v>
      </c>
      <c r="D17" s="1332">
        <v>0.2</v>
      </c>
      <c r="E17" s="1333">
        <v>0.4</v>
      </c>
      <c r="F17" s="1332">
        <v>0.3</v>
      </c>
      <c r="G17" s="1334" t="s">
        <v>584</v>
      </c>
      <c r="H17" s="1328"/>
      <c r="I17" s="1334" t="s">
        <v>585</v>
      </c>
      <c r="J17" s="1328"/>
      <c r="K17" s="1334" t="s">
        <v>586</v>
      </c>
    </row>
    <row r="18" spans="1:11" s="1335" customFormat="1" ht="72">
      <c r="A18" s="1758"/>
      <c r="B18" s="1323" t="s">
        <v>564</v>
      </c>
      <c r="C18" s="1336" t="s">
        <v>615</v>
      </c>
      <c r="D18" s="1333">
        <v>0.05</v>
      </c>
      <c r="E18" s="1333">
        <v>0.1</v>
      </c>
      <c r="F18" s="1332">
        <v>0.05</v>
      </c>
      <c r="G18" s="1334" t="s">
        <v>588</v>
      </c>
      <c r="H18" s="1328"/>
      <c r="I18" s="1328"/>
      <c r="J18" s="1328"/>
      <c r="K18" s="1334" t="s">
        <v>589</v>
      </c>
    </row>
    <row r="19" spans="1:11" s="1335" customFormat="1" ht="60">
      <c r="A19" s="1759"/>
      <c r="B19" s="1323" t="s">
        <v>567</v>
      </c>
      <c r="C19" s="1336" t="s">
        <v>616</v>
      </c>
      <c r="D19" s="1333">
        <v>0.1</v>
      </c>
      <c r="E19" s="1333">
        <v>0.2</v>
      </c>
      <c r="F19" s="1332">
        <v>0.2</v>
      </c>
      <c r="G19" s="1334" t="s">
        <v>591</v>
      </c>
      <c r="H19" s="1328"/>
      <c r="I19" s="1334" t="s">
        <v>592</v>
      </c>
      <c r="J19" s="1328"/>
      <c r="K19" s="1334" t="s">
        <v>593</v>
      </c>
    </row>
    <row r="20" spans="1:11" ht="22.9" customHeight="1">
      <c r="A20" s="1750" t="s">
        <v>617</v>
      </c>
      <c r="B20" s="1750"/>
      <c r="C20" s="1750"/>
      <c r="D20" s="1750"/>
      <c r="E20" s="1750"/>
      <c r="F20" s="1750"/>
      <c r="G20" s="1750"/>
      <c r="H20" s="1750"/>
      <c r="I20" s="1750"/>
      <c r="J20" s="1750"/>
      <c r="K20" s="1750"/>
    </row>
    <row r="21" spans="1:11" ht="14.45">
      <c r="F21" s="1338">
        <f>SUM(F15:F19)</f>
        <v>1</v>
      </c>
    </row>
  </sheetData>
  <sheetProtection password="CCE5" sheet="1" objects="1" scenarios="1"/>
  <mergeCells count="13">
    <mergeCell ref="A12:K12"/>
    <mergeCell ref="A5:K5"/>
    <mergeCell ref="A6:K6"/>
    <mergeCell ref="A7:K7"/>
    <mergeCell ref="A9:K9"/>
    <mergeCell ref="A10:K10"/>
    <mergeCell ref="A20:K20"/>
    <mergeCell ref="A13:C14"/>
    <mergeCell ref="D13:D14"/>
    <mergeCell ref="E13:E14"/>
    <mergeCell ref="F13:F14"/>
    <mergeCell ref="G13:K13"/>
    <mergeCell ref="A17:A19"/>
  </mergeCells>
  <printOptions horizontalCentered="1"/>
  <pageMargins left="0.19685039370078741" right="0.15748031496062992" top="0.51181102362204722" bottom="0.31496062992125984" header="0.35433070866141736" footer="0.15748031496062992"/>
  <pageSetup paperSize="8" scale="90"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B1:W86"/>
  <sheetViews>
    <sheetView showGridLines="0" zoomScale="85" zoomScaleNormal="85" workbookViewId="0">
      <selection activeCell="D9" sqref="D9"/>
    </sheetView>
  </sheetViews>
  <sheetFormatPr defaultColWidth="9.140625" defaultRowHeight="15"/>
  <cols>
    <col min="1" max="1" width="9.140625" style="3"/>
    <col min="2" max="2" width="11" style="1" customWidth="1"/>
    <col min="3" max="3" width="49.5703125" style="2" customWidth="1"/>
    <col min="4" max="4" width="37.7109375" style="3" bestFit="1" customWidth="1"/>
    <col min="5" max="6" width="20.5703125" style="3" customWidth="1"/>
    <col min="7" max="7" width="27.28515625" style="3" customWidth="1"/>
    <col min="8" max="8" width="32.85546875" style="3" customWidth="1"/>
    <col min="9" max="9" width="38" style="3" customWidth="1"/>
    <col min="10" max="10" width="28.140625" style="3" customWidth="1"/>
    <col min="11" max="11" width="15" style="3" customWidth="1"/>
    <col min="12" max="12" width="9.5703125" style="3" customWidth="1"/>
    <col min="13" max="13" width="15.5703125" style="3" customWidth="1"/>
    <col min="14" max="14" width="16.140625" style="3" customWidth="1"/>
    <col min="15" max="15" width="18.5703125" style="3" customWidth="1"/>
    <col min="16" max="16" width="18" style="3" customWidth="1"/>
    <col min="17" max="17" width="11.85546875" style="3" customWidth="1"/>
    <col min="18" max="18" width="18.5703125" style="3" customWidth="1"/>
    <col min="19" max="19" width="18.28515625" style="3" customWidth="1"/>
    <col min="20" max="20" width="11.140625" style="3" customWidth="1"/>
    <col min="21" max="22" width="8.7109375" style="4"/>
    <col min="23" max="23" width="12.85546875" style="3" bestFit="1" customWidth="1"/>
    <col min="24" max="16384" width="9.140625" style="3"/>
  </cols>
  <sheetData>
    <row r="1" spans="2:16" ht="23.25" customHeight="1">
      <c r="B1" s="2"/>
    </row>
    <row r="2" spans="2:16" ht="34.5" customHeight="1">
      <c r="B2" s="782"/>
      <c r="C2" s="1219" t="s">
        <v>299</v>
      </c>
      <c r="G2" s="1136" t="s">
        <v>250</v>
      </c>
      <c r="I2" s="1137" t="s">
        <v>315</v>
      </c>
    </row>
    <row r="3" spans="2:16">
      <c r="B3" s="560"/>
    </row>
    <row r="4" spans="2:16" ht="15.75" thickBot="1">
      <c r="B4" s="560"/>
    </row>
    <row r="5" spans="2:16">
      <c r="B5" s="5"/>
      <c r="C5" s="6"/>
      <c r="D5" s="7"/>
      <c r="E5" s="7"/>
      <c r="F5" s="7"/>
      <c r="G5" s="7"/>
      <c r="H5" s="7"/>
      <c r="I5" s="8"/>
    </row>
    <row r="6" spans="2:16">
      <c r="B6" s="9"/>
      <c r="C6" s="14"/>
      <c r="D6" s="11"/>
      <c r="E6" s="11"/>
      <c r="F6" s="11"/>
      <c r="G6" s="11"/>
      <c r="H6" s="11"/>
      <c r="I6" s="12"/>
    </row>
    <row r="7" spans="2:16">
      <c r="B7" s="9"/>
      <c r="C7" s="14"/>
      <c r="D7" s="11"/>
      <c r="E7" s="11"/>
      <c r="F7" s="11"/>
      <c r="G7" s="11"/>
      <c r="H7" s="11"/>
      <c r="I7" s="12"/>
    </row>
    <row r="8" spans="2:16">
      <c r="B8" s="9"/>
      <c r="C8" s="14"/>
      <c r="D8" s="11"/>
      <c r="E8" s="11"/>
      <c r="F8" s="11"/>
      <c r="G8" s="11"/>
      <c r="H8" s="11"/>
      <c r="I8" s="12"/>
    </row>
    <row r="9" spans="2:16" ht="18" customHeight="1">
      <c r="B9" s="15"/>
      <c r="C9" s="399" t="s">
        <v>178</v>
      </c>
      <c r="D9" s="11"/>
      <c r="E9" s="11"/>
      <c r="F9" s="11"/>
      <c r="G9" s="11"/>
      <c r="H9" s="11"/>
      <c r="I9" s="12"/>
    </row>
    <row r="10" spans="2:16" ht="19.5" customHeight="1">
      <c r="B10" s="15"/>
      <c r="C10" s="632" t="s">
        <v>186</v>
      </c>
      <c r="D10" s="1384" t="s">
        <v>499</v>
      </c>
      <c r="E10" s="1385"/>
      <c r="F10" s="1386"/>
      <c r="G10" s="11"/>
      <c r="H10" s="11"/>
      <c r="I10" s="12"/>
    </row>
    <row r="11" spans="2:16" ht="19.5" customHeight="1">
      <c r="B11" s="15"/>
      <c r="C11" s="632" t="s">
        <v>188</v>
      </c>
      <c r="D11" s="1395"/>
      <c r="E11" s="1396"/>
      <c r="F11" s="1396"/>
      <c r="G11" s="1396"/>
      <c r="H11" s="1397"/>
      <c r="I11" s="12"/>
    </row>
    <row r="12" spans="2:16" s="441" customFormat="1" ht="19.5" customHeight="1">
      <c r="B12" s="424"/>
      <c r="C12" s="632" t="s">
        <v>187</v>
      </c>
      <c r="D12" s="1395"/>
      <c r="E12" s="1396"/>
      <c r="F12" s="1396"/>
      <c r="G12" s="1396"/>
      <c r="H12" s="1397"/>
      <c r="I12" s="425"/>
      <c r="J12" s="462"/>
      <c r="K12" s="462"/>
      <c r="L12" s="462"/>
      <c r="M12" s="462"/>
      <c r="N12" s="462"/>
      <c r="O12" s="462"/>
      <c r="P12" s="463"/>
    </row>
    <row r="13" spans="2:16" s="441" customFormat="1" ht="19.5" customHeight="1">
      <c r="B13" s="424"/>
      <c r="C13" s="1176" t="s">
        <v>375</v>
      </c>
      <c r="D13" s="978"/>
      <c r="E13" s="1209"/>
      <c r="F13" s="1209"/>
      <c r="G13" s="1209"/>
      <c r="H13" s="1209"/>
      <c r="I13" s="1210"/>
      <c r="J13" s="462"/>
      <c r="K13" s="462"/>
      <c r="L13" s="462"/>
      <c r="M13" s="462"/>
      <c r="N13" s="462"/>
      <c r="O13" s="462"/>
      <c r="P13" s="463"/>
    </row>
    <row r="14" spans="2:16" s="441" customFormat="1" ht="19.5" customHeight="1">
      <c r="B14" s="424"/>
      <c r="C14" s="1206"/>
      <c r="D14" s="1207"/>
      <c r="E14" s="1208"/>
      <c r="F14" s="1208"/>
      <c r="G14" s="1208"/>
      <c r="H14" s="1208"/>
      <c r="I14" s="425"/>
      <c r="J14" s="462"/>
      <c r="K14" s="462"/>
      <c r="L14" s="462"/>
      <c r="M14" s="462"/>
      <c r="N14" s="462"/>
      <c r="O14" s="462"/>
      <c r="P14" s="463"/>
    </row>
    <row r="15" spans="2:16" s="441" customFormat="1" ht="19.5" customHeight="1">
      <c r="B15" s="424"/>
      <c r="C15" s="1176" t="s">
        <v>376</v>
      </c>
      <c r="D15" s="1398"/>
      <c r="E15" s="1399"/>
      <c r="G15" s="1211" t="str">
        <f>IF(D15="","Atenção: É da responsabilidade do beneficiário a escolha do tipo de subvenção que pretende para a operação!","")</f>
        <v>Atenção: É da responsabilidade do beneficiário a escolha do tipo de subvenção que pretende para a operação!</v>
      </c>
      <c r="H15" s="432"/>
      <c r="I15" s="425"/>
      <c r="J15" s="462"/>
      <c r="K15" s="462"/>
      <c r="L15" s="462"/>
      <c r="M15" s="462"/>
      <c r="N15" s="462"/>
      <c r="O15" s="462"/>
      <c r="P15" s="463"/>
    </row>
    <row r="16" spans="2:16" s="441" customFormat="1" ht="12.75" customHeight="1">
      <c r="B16" s="424"/>
      <c r="C16" s="453"/>
      <c r="D16" s="454"/>
      <c r="E16" s="427"/>
      <c r="F16" s="428"/>
      <c r="G16" s="428"/>
      <c r="H16" s="429"/>
      <c r="I16" s="430"/>
      <c r="J16" s="464"/>
      <c r="K16" s="464"/>
      <c r="L16" s="464"/>
      <c r="M16" s="464"/>
      <c r="N16" s="464"/>
      <c r="O16" s="429"/>
      <c r="P16" s="465"/>
    </row>
    <row r="17" spans="2:23" s="441" customFormat="1" ht="12.75" customHeight="1">
      <c r="B17" s="424"/>
      <c r="C17" s="453" t="s">
        <v>136</v>
      </c>
      <c r="D17" s="454" t="s">
        <v>379</v>
      </c>
      <c r="E17" s="427"/>
      <c r="F17" s="428"/>
      <c r="G17" s="428"/>
      <c r="H17" s="429"/>
      <c r="I17" s="430"/>
      <c r="J17" s="464"/>
      <c r="K17" s="464"/>
      <c r="L17" s="464"/>
      <c r="M17" s="464"/>
      <c r="N17" s="464"/>
      <c r="O17" s="429"/>
      <c r="P17" s="465"/>
    </row>
    <row r="18" spans="2:23" s="441" customFormat="1">
      <c r="B18" s="424"/>
      <c r="C18" s="426" t="s">
        <v>137</v>
      </c>
      <c r="D18" s="1387" t="s">
        <v>179</v>
      </c>
      <c r="E18" s="1387"/>
      <c r="F18" s="1387"/>
      <c r="G18" s="1387"/>
      <c r="H18" s="1387"/>
      <c r="I18" s="1388"/>
      <c r="J18" s="466"/>
      <c r="K18" s="466"/>
      <c r="L18" s="467"/>
      <c r="M18" s="468"/>
      <c r="N18" s="468"/>
      <c r="O18" s="469"/>
      <c r="P18" s="470"/>
      <c r="Q18" s="441" t="s">
        <v>138</v>
      </c>
    </row>
    <row r="19" spans="2:23" s="441" customFormat="1">
      <c r="B19" s="424"/>
      <c r="C19" s="426" t="s">
        <v>380</v>
      </c>
      <c r="D19" s="982" t="s">
        <v>382</v>
      </c>
      <c r="E19" s="427"/>
      <c r="F19" s="432"/>
      <c r="G19" s="432"/>
      <c r="H19" s="432"/>
      <c r="I19" s="433"/>
      <c r="J19" s="471"/>
      <c r="K19" s="471"/>
      <c r="L19" s="471"/>
      <c r="M19" s="471"/>
      <c r="N19" s="471"/>
      <c r="O19" s="471"/>
      <c r="P19" s="472"/>
      <c r="Q19" s="441" t="s">
        <v>139</v>
      </c>
      <c r="R19" s="472"/>
      <c r="S19" s="472"/>
      <c r="T19" s="472"/>
      <c r="U19" s="472"/>
      <c r="V19" s="472"/>
      <c r="W19" s="472"/>
    </row>
    <row r="20" spans="2:23" s="441" customFormat="1">
      <c r="B20" s="424"/>
      <c r="C20" s="434" t="s">
        <v>140</v>
      </c>
      <c r="D20" s="435" t="s">
        <v>374</v>
      </c>
      <c r="E20" s="427"/>
      <c r="F20" s="428"/>
      <c r="G20" s="428"/>
      <c r="H20" s="436"/>
      <c r="I20" s="431"/>
      <c r="J20" s="466"/>
      <c r="K20" s="466"/>
      <c r="L20" s="467"/>
      <c r="M20" s="473"/>
      <c r="N20" s="473"/>
      <c r="O20" s="428"/>
      <c r="P20" s="318"/>
    </row>
    <row r="21" spans="2:23" s="441" customFormat="1" ht="7.5" customHeight="1">
      <c r="B21" s="424"/>
      <c r="C21" s="437"/>
      <c r="D21" s="438"/>
      <c r="E21" s="438"/>
      <c r="F21" s="439"/>
      <c r="G21" s="439"/>
      <c r="H21" s="439"/>
      <c r="I21" s="440"/>
      <c r="J21" s="439"/>
      <c r="K21" s="439"/>
      <c r="L21" s="439"/>
    </row>
    <row r="22" spans="2:23" s="441" customFormat="1" ht="19.5" customHeight="1">
      <c r="B22" s="424"/>
      <c r="C22" s="434" t="s">
        <v>141</v>
      </c>
      <c r="D22" s="1400"/>
      <c r="E22" s="1401"/>
      <c r="F22" s="678"/>
      <c r="G22" s="678"/>
      <c r="H22" s="436"/>
      <c r="I22" s="442"/>
      <c r="J22" s="1374"/>
      <c r="K22" s="1374"/>
      <c r="N22" s="474"/>
      <c r="O22" s="474"/>
    </row>
    <row r="23" spans="2:23" s="441" customFormat="1" thickBot="1">
      <c r="B23" s="443"/>
      <c r="C23" s="444"/>
      <c r="D23" s="445"/>
      <c r="E23" s="445"/>
      <c r="F23" s="446"/>
      <c r="G23" s="446"/>
      <c r="H23" s="447"/>
      <c r="I23" s="448"/>
      <c r="J23" s="475"/>
      <c r="K23" s="475"/>
      <c r="N23" s="474"/>
      <c r="O23" s="474"/>
    </row>
    <row r="24" spans="2:23" thickBot="1">
      <c r="B24" s="674"/>
      <c r="C24" s="675"/>
      <c r="D24" s="676"/>
      <c r="E24" s="676"/>
      <c r="F24" s="676"/>
      <c r="G24" s="676"/>
      <c r="H24" s="676"/>
      <c r="I24" s="676"/>
    </row>
    <row r="25" spans="2:23" ht="29.25" customHeight="1">
      <c r="B25" s="1407" t="s">
        <v>274</v>
      </c>
      <c r="C25" s="1408"/>
      <c r="D25" s="1408"/>
      <c r="E25" s="1408"/>
      <c r="F25" s="1408"/>
      <c r="G25" s="1408"/>
      <c r="H25" s="1408"/>
      <c r="I25" s="1409"/>
    </row>
    <row r="26" spans="2:23" ht="29.25" customHeight="1" thickBot="1">
      <c r="B26" s="1410"/>
      <c r="C26" s="1411"/>
      <c r="D26" s="1411"/>
      <c r="E26" s="1411"/>
      <c r="F26" s="1411"/>
      <c r="G26" s="1411"/>
      <c r="H26" s="1411"/>
      <c r="I26" s="1412"/>
    </row>
    <row r="27" spans="2:23" thickBot="1">
      <c r="B27" s="674"/>
      <c r="C27" s="675"/>
      <c r="D27" s="676"/>
      <c r="E27" s="676"/>
      <c r="F27" s="676"/>
      <c r="G27" s="676"/>
      <c r="H27" s="676"/>
      <c r="I27" s="676"/>
    </row>
    <row r="28" spans="2:23" ht="18" customHeight="1">
      <c r="B28" s="5"/>
      <c r="C28" s="6"/>
      <c r="D28" s="7"/>
      <c r="E28" s="7"/>
      <c r="F28" s="7"/>
      <c r="G28" s="7"/>
      <c r="H28" s="7"/>
      <c r="I28" s="8"/>
      <c r="U28" s="3"/>
      <c r="V28" s="3"/>
    </row>
    <row r="29" spans="2:23" ht="18" customHeight="1">
      <c r="B29" s="9"/>
      <c r="C29" s="672" t="s">
        <v>7</v>
      </c>
      <c r="D29" s="11"/>
      <c r="E29" s="11"/>
      <c r="F29" s="11"/>
      <c r="G29" s="11"/>
      <c r="H29" s="11"/>
      <c r="I29" s="12"/>
      <c r="U29" s="3"/>
      <c r="V29" s="3"/>
    </row>
    <row r="30" spans="2:23" ht="18" customHeight="1">
      <c r="B30" s="9"/>
      <c r="C30" s="14"/>
      <c r="D30" s="11"/>
      <c r="E30" s="11"/>
      <c r="F30" s="11"/>
      <c r="G30" s="11"/>
      <c r="H30" s="11"/>
      <c r="I30" s="12"/>
    </row>
    <row r="31" spans="2:23" ht="18" customHeight="1">
      <c r="B31" s="15"/>
      <c r="C31" s="1380" t="s">
        <v>211</v>
      </c>
      <c r="D31" s="1380"/>
      <c r="E31" s="1380"/>
      <c r="F31" s="1380"/>
      <c r="G31" s="1380"/>
      <c r="H31" s="1380"/>
      <c r="I31" s="12"/>
      <c r="U31" s="3"/>
      <c r="V31" s="3"/>
    </row>
    <row r="32" spans="2:23" ht="18" customHeight="1">
      <c r="B32" s="15"/>
      <c r="C32" s="16" t="s">
        <v>130</v>
      </c>
      <c r="D32" s="1392"/>
      <c r="E32" s="1393"/>
      <c r="F32" s="1393"/>
      <c r="G32" s="1393"/>
      <c r="H32" s="1394"/>
      <c r="I32" s="12"/>
      <c r="U32" s="3"/>
      <c r="V32" s="3"/>
    </row>
    <row r="33" spans="2:22" ht="18" customHeight="1">
      <c r="B33" s="15"/>
      <c r="C33" s="339" t="s">
        <v>39</v>
      </c>
      <c r="D33" s="631"/>
      <c r="E33" s="633"/>
      <c r="F33" s="633"/>
      <c r="G33" s="633"/>
      <c r="H33" s="633"/>
      <c r="I33" s="12"/>
      <c r="U33" s="3"/>
      <c r="V33" s="3"/>
    </row>
    <row r="34" spans="2:22" ht="18" customHeight="1">
      <c r="B34" s="15"/>
      <c r="C34" s="339" t="s">
        <v>40</v>
      </c>
      <c r="D34" s="631"/>
      <c r="E34" s="633"/>
      <c r="F34" s="633"/>
      <c r="G34" s="633"/>
      <c r="H34" s="633"/>
      <c r="I34" s="12"/>
      <c r="U34" s="3"/>
      <c r="V34" s="3"/>
    </row>
    <row r="35" spans="2:22" ht="18" customHeight="1">
      <c r="B35" s="15"/>
      <c r="C35" s="481" t="s">
        <v>193</v>
      </c>
      <c r="D35" s="631"/>
      <c r="E35" s="633"/>
      <c r="F35" s="633"/>
      <c r="G35" s="633"/>
      <c r="H35" s="633"/>
      <c r="I35" s="12"/>
      <c r="U35" s="3"/>
      <c r="V35" s="3"/>
    </row>
    <row r="36" spans="2:22" ht="18" customHeight="1">
      <c r="B36" s="15"/>
      <c r="C36" s="481" t="s">
        <v>194</v>
      </c>
      <c r="D36" s="631"/>
      <c r="E36" s="633"/>
      <c r="F36" s="633"/>
      <c r="G36" s="633"/>
      <c r="H36" s="633"/>
      <c r="I36" s="12"/>
      <c r="U36" s="3"/>
      <c r="V36" s="3"/>
    </row>
    <row r="37" spans="2:22" ht="18" customHeight="1">
      <c r="B37" s="15"/>
      <c r="C37" s="339"/>
      <c r="D37" s="11"/>
      <c r="E37" s="11"/>
      <c r="F37" s="11"/>
      <c r="G37" s="11"/>
      <c r="H37" s="11"/>
      <c r="I37" s="12"/>
      <c r="U37" s="3"/>
      <c r="V37" s="3"/>
    </row>
    <row r="38" spans="2:22" ht="18" customHeight="1">
      <c r="B38" s="15"/>
      <c r="C38" s="1380" t="s">
        <v>159</v>
      </c>
      <c r="D38" s="1380"/>
      <c r="E38" s="1380"/>
      <c r="F38" s="1380"/>
      <c r="G38" s="1380"/>
      <c r="H38" s="1380"/>
      <c r="I38" s="12"/>
      <c r="U38" s="3"/>
      <c r="V38" s="3"/>
    </row>
    <row r="39" spans="2:22" ht="33.75" customHeight="1">
      <c r="B39" s="15"/>
      <c r="C39" s="339" t="s">
        <v>269</v>
      </c>
      <c r="D39" s="338"/>
      <c r="E39" s="1389" t="s">
        <v>270</v>
      </c>
      <c r="F39" s="1390"/>
      <c r="G39" s="1391"/>
      <c r="H39" s="612"/>
      <c r="I39" s="12"/>
      <c r="U39" s="3"/>
      <c r="V39" s="3"/>
    </row>
    <row r="40" spans="2:22" ht="18" customHeight="1">
      <c r="B40" s="15"/>
      <c r="C40" s="339" t="s">
        <v>41</v>
      </c>
      <c r="D40" s="341"/>
      <c r="E40" s="613"/>
      <c r="F40" s="614"/>
      <c r="G40" s="615" t="s">
        <v>268</v>
      </c>
      <c r="H40" s="611"/>
      <c r="I40" s="12"/>
      <c r="U40" s="3"/>
      <c r="V40" s="3"/>
    </row>
    <row r="41" spans="2:22" ht="18" customHeight="1">
      <c r="B41" s="15"/>
      <c r="C41" s="339" t="s">
        <v>49</v>
      </c>
      <c r="D41" s="341"/>
      <c r="E41" s="613"/>
      <c r="F41" s="614"/>
      <c r="G41" s="615" t="s">
        <v>41</v>
      </c>
      <c r="H41" s="341"/>
      <c r="I41" s="12"/>
      <c r="U41" s="3"/>
      <c r="V41" s="3"/>
    </row>
    <row r="42" spans="2:22" ht="18" customHeight="1">
      <c r="B42" s="15"/>
      <c r="C42" s="339" t="s">
        <v>212</v>
      </c>
      <c r="D42" s="478"/>
      <c r="E42" s="613"/>
      <c r="F42" s="614"/>
      <c r="G42" s="615" t="s">
        <v>49</v>
      </c>
      <c r="H42" s="341"/>
      <c r="I42" s="12"/>
      <c r="U42" s="3"/>
      <c r="V42" s="3"/>
    </row>
    <row r="43" spans="2:22" ht="18" customHeight="1">
      <c r="B43" s="15"/>
      <c r="C43" s="339"/>
      <c r="D43" s="11"/>
      <c r="E43" s="11"/>
      <c r="G43" s="11"/>
      <c r="H43" s="11"/>
      <c r="I43" s="12"/>
      <c r="U43" s="3"/>
      <c r="V43" s="3"/>
    </row>
    <row r="44" spans="2:22" ht="18" customHeight="1">
      <c r="B44" s="15"/>
      <c r="C44" s="1380" t="s">
        <v>277</v>
      </c>
      <c r="D44" s="1380"/>
      <c r="E44" s="1380"/>
      <c r="F44" s="1380"/>
      <c r="G44" s="1380"/>
      <c r="H44" s="1380"/>
      <c r="I44" s="12"/>
      <c r="U44" s="3"/>
      <c r="V44" s="3"/>
    </row>
    <row r="45" spans="2:22" ht="18" customHeight="1">
      <c r="B45" s="15"/>
      <c r="C45" s="339" t="s">
        <v>42</v>
      </c>
      <c r="D45" s="266"/>
      <c r="E45" s="11"/>
      <c r="F45" s="11"/>
      <c r="G45" s="11"/>
      <c r="H45" s="11"/>
      <c r="I45" s="12"/>
      <c r="U45" s="3"/>
      <c r="V45" s="3"/>
    </row>
    <row r="46" spans="2:22" ht="18" customHeight="1">
      <c r="B46" s="15"/>
      <c r="C46" s="339" t="s">
        <v>102</v>
      </c>
      <c r="D46" s="479"/>
      <c r="E46" s="11"/>
      <c r="F46" s="11"/>
      <c r="G46" s="11"/>
      <c r="H46" s="11"/>
      <c r="I46" s="12"/>
      <c r="U46" s="3"/>
      <c r="V46" s="3"/>
    </row>
    <row r="47" spans="2:22">
      <c r="B47" s="15"/>
      <c r="C47" s="339"/>
      <c r="D47" s="11"/>
      <c r="E47" s="516"/>
      <c r="F47" s="1375" t="s">
        <v>115</v>
      </c>
      <c r="G47" s="1375"/>
      <c r="H47" s="1375"/>
      <c r="I47" s="12"/>
      <c r="U47" s="3"/>
      <c r="V47" s="3"/>
    </row>
    <row r="48" spans="2:22" ht="45" customHeight="1">
      <c r="B48" s="15"/>
      <c r="C48" s="17" t="s">
        <v>8</v>
      </c>
      <c r="D48" s="18" t="s">
        <v>76</v>
      </c>
      <c r="E48" s="1212" t="s">
        <v>46</v>
      </c>
      <c r="F48" s="1212" t="s">
        <v>251</v>
      </c>
      <c r="G48" s="1212" t="s">
        <v>251</v>
      </c>
      <c r="H48" s="1212" t="s">
        <v>251</v>
      </c>
      <c r="I48" s="12"/>
      <c r="U48" s="3"/>
      <c r="V48" s="3"/>
    </row>
    <row r="49" spans="2:22" ht="18" customHeight="1">
      <c r="B49" s="15"/>
      <c r="C49" s="339" t="s">
        <v>378</v>
      </c>
      <c r="D49" s="419"/>
      <c r="E49" s="419"/>
      <c r="F49" s="419"/>
      <c r="G49" s="419"/>
      <c r="H49" s="419"/>
      <c r="I49" s="12"/>
      <c r="U49" s="3"/>
      <c r="V49" s="3"/>
    </row>
    <row r="50" spans="2:22" ht="18" customHeight="1">
      <c r="B50" s="15"/>
      <c r="C50" s="629" t="s">
        <v>273</v>
      </c>
      <c r="D50" s="1414">
        <f>+SUM(D49:H49)</f>
        <v>0</v>
      </c>
      <c r="E50" s="1415"/>
      <c r="F50" s="1415"/>
      <c r="G50" s="1415"/>
      <c r="H50" s="1416"/>
      <c r="I50" s="12"/>
      <c r="U50" s="3"/>
      <c r="V50" s="3"/>
    </row>
    <row r="51" spans="2:22" ht="18" customHeight="1">
      <c r="B51" s="15"/>
      <c r="C51" s="629" t="s">
        <v>377</v>
      </c>
      <c r="D51" s="1414">
        <f>IF(D50="",0,(VLOOKUP(D48,'AP.2. Fatores de conversão'!A5:J13,3,FALSE)*D49)+(VLOOKUP(E48,'AP.2. Fatores de conversão'!A5:J13,3,FALSE)*E49)+(VLOOKUP(F48,'AP.2. Fatores de conversão'!A5:J13,3,FALSE)*F49)+(VLOOKUP(G48,'AP.2. Fatores de conversão'!A5:J13,3,FALSE)*G49)+(VLOOKUP(H48,'AP.2. Fatores de conversão'!A5:J13,3,FALSE)*H49))</f>
        <v>0</v>
      </c>
      <c r="E51" s="1415"/>
      <c r="F51" s="1415"/>
      <c r="G51" s="1415"/>
      <c r="H51" s="1416"/>
      <c r="I51" s="12"/>
      <c r="U51" s="3"/>
      <c r="V51" s="3"/>
    </row>
    <row r="52" spans="2:22" ht="18" customHeight="1">
      <c r="B52" s="15"/>
      <c r="C52" s="340" t="s">
        <v>151</v>
      </c>
      <c r="D52" s="1414">
        <f>D51*0.000086</f>
        <v>0</v>
      </c>
      <c r="E52" s="1415"/>
      <c r="F52" s="1415"/>
      <c r="G52" s="1415"/>
      <c r="H52" s="1416"/>
      <c r="I52" s="12"/>
      <c r="U52" s="3"/>
      <c r="V52" s="3"/>
    </row>
    <row r="53" spans="2:22" ht="45" customHeight="1">
      <c r="B53" s="15"/>
      <c r="C53" s="17" t="s">
        <v>8</v>
      </c>
      <c r="D53" s="18" t="str">
        <f>+D48</f>
        <v>Energia Elétrica</v>
      </c>
      <c r="E53" s="18" t="str">
        <f>IF(E48="","",E48)</f>
        <v>Gás Natural</v>
      </c>
      <c r="F53" s="18" t="str">
        <f t="shared" ref="F53:H53" si="0">IF(F48="","",F48)</f>
        <v/>
      </c>
      <c r="G53" s="18" t="str">
        <f t="shared" si="0"/>
        <v/>
      </c>
      <c r="H53" s="18" t="str">
        <f t="shared" si="0"/>
        <v/>
      </c>
      <c r="I53" s="1379" t="s">
        <v>340</v>
      </c>
      <c r="U53" s="3"/>
      <c r="V53" s="3"/>
    </row>
    <row r="54" spans="2:22" ht="18" customHeight="1">
      <c r="B54" s="15"/>
      <c r="C54" s="16" t="s">
        <v>160</v>
      </c>
      <c r="D54" s="419"/>
      <c r="E54" s="419"/>
      <c r="F54" s="419"/>
      <c r="G54" s="419"/>
      <c r="H54" s="419"/>
      <c r="I54" s="1379"/>
      <c r="U54" s="3"/>
      <c r="V54" s="3"/>
    </row>
    <row r="55" spans="2:22" ht="18" customHeight="1">
      <c r="B55" s="15"/>
      <c r="C55" s="20" t="s">
        <v>103</v>
      </c>
      <c r="D55" s="21">
        <f>D49*D54</f>
        <v>0</v>
      </c>
      <c r="E55" s="21">
        <f>E49*E54</f>
        <v>0</v>
      </c>
      <c r="F55" s="21">
        <f>F49*F54</f>
        <v>0</v>
      </c>
      <c r="G55" s="21">
        <f>G49*G54</f>
        <v>0</v>
      </c>
      <c r="H55" s="21">
        <f>H49*H54</f>
        <v>0</v>
      </c>
      <c r="I55" s="1379"/>
      <c r="U55" s="3"/>
      <c r="V55" s="3"/>
    </row>
    <row r="56" spans="2:22" ht="18" customHeight="1">
      <c r="B56" s="15"/>
      <c r="C56" s="19" t="s">
        <v>38</v>
      </c>
      <c r="D56" s="1381">
        <f>+SUM(D55:H55)</f>
        <v>0</v>
      </c>
      <c r="E56" s="1382"/>
      <c r="F56" s="1382"/>
      <c r="G56" s="1382"/>
      <c r="H56" s="1383"/>
      <c r="I56" s="1379"/>
      <c r="U56" s="3"/>
      <c r="V56" s="3"/>
    </row>
    <row r="57" spans="2:22">
      <c r="B57" s="9"/>
      <c r="C57" s="14"/>
      <c r="D57" s="11"/>
      <c r="E57" s="11"/>
      <c r="F57" s="11"/>
      <c r="G57" s="11"/>
      <c r="H57" s="11"/>
      <c r="I57" s="12"/>
    </row>
    <row r="58" spans="2:22" ht="61.5" customHeight="1">
      <c r="B58" s="15"/>
      <c r="C58" s="1417" t="s">
        <v>275</v>
      </c>
      <c r="D58" s="1417"/>
      <c r="E58" s="1417"/>
      <c r="F58" s="1417"/>
      <c r="G58" s="1417"/>
      <c r="H58" s="1417"/>
      <c r="I58" s="12"/>
      <c r="U58" s="3"/>
      <c r="V58" s="3"/>
    </row>
    <row r="59" spans="2:22" ht="74.25" customHeight="1">
      <c r="B59" s="15"/>
      <c r="C59" s="96" t="s">
        <v>9</v>
      </c>
      <c r="D59" s="1413" t="s">
        <v>280</v>
      </c>
      <c r="E59" s="1413"/>
      <c r="F59" s="1413"/>
      <c r="G59" s="96" t="s">
        <v>276</v>
      </c>
      <c r="H59" s="60" t="s">
        <v>202</v>
      </c>
      <c r="I59" s="12"/>
      <c r="U59" s="3"/>
      <c r="V59" s="3"/>
    </row>
    <row r="60" spans="2:22" ht="18" customHeight="1">
      <c r="B60" s="15"/>
      <c r="C60" s="23">
        <v>1</v>
      </c>
      <c r="D60" s="1376"/>
      <c r="E60" s="1377"/>
      <c r="F60" s="1378"/>
      <c r="G60" s="265"/>
      <c r="H60" s="265"/>
      <c r="I60" s="260"/>
      <c r="J60" s="1405" t="s">
        <v>514</v>
      </c>
      <c r="K60" s="1406"/>
      <c r="U60" s="3"/>
      <c r="V60" s="3"/>
    </row>
    <row r="61" spans="2:22" ht="18" customHeight="1">
      <c r="B61" s="15"/>
      <c r="C61" s="23">
        <v>2</v>
      </c>
      <c r="D61" s="1376"/>
      <c r="E61" s="1377"/>
      <c r="F61" s="1378"/>
      <c r="G61" s="265"/>
      <c r="H61" s="265"/>
      <c r="I61" s="260"/>
      <c r="J61" s="1405"/>
      <c r="K61" s="1406"/>
      <c r="U61" s="3"/>
      <c r="V61" s="3"/>
    </row>
    <row r="62" spans="2:22" ht="18" customHeight="1">
      <c r="B62" s="15"/>
      <c r="C62" s="23">
        <v>3</v>
      </c>
      <c r="D62" s="1376"/>
      <c r="E62" s="1377"/>
      <c r="F62" s="1378"/>
      <c r="G62" s="265"/>
      <c r="H62" s="265"/>
      <c r="I62" s="260"/>
      <c r="J62" s="1405"/>
      <c r="K62" s="1406"/>
      <c r="U62" s="3"/>
      <c r="V62" s="3"/>
    </row>
    <row r="63" spans="2:22" ht="18" customHeight="1">
      <c r="B63" s="15"/>
      <c r="C63" s="23">
        <v>4</v>
      </c>
      <c r="D63" s="1376"/>
      <c r="E63" s="1377"/>
      <c r="F63" s="1378"/>
      <c r="G63" s="265"/>
      <c r="H63" s="265"/>
      <c r="I63" s="260"/>
      <c r="J63" s="1405"/>
      <c r="K63" s="1406"/>
      <c r="U63" s="3"/>
      <c r="V63" s="3"/>
    </row>
    <row r="64" spans="2:22" ht="18" customHeight="1">
      <c r="B64" s="15"/>
      <c r="C64" s="23">
        <v>5</v>
      </c>
      <c r="D64" s="1376"/>
      <c r="E64" s="1377"/>
      <c r="F64" s="1378"/>
      <c r="G64" s="265"/>
      <c r="H64" s="265"/>
      <c r="I64" s="260"/>
      <c r="J64" s="1405"/>
      <c r="K64" s="1406"/>
      <c r="U64" s="3"/>
      <c r="V64" s="3"/>
    </row>
    <row r="65" spans="2:22" ht="18" customHeight="1">
      <c r="B65" s="15"/>
      <c r="C65" s="23">
        <v>6</v>
      </c>
      <c r="D65" s="1376"/>
      <c r="E65" s="1377"/>
      <c r="F65" s="1378"/>
      <c r="G65" s="265"/>
      <c r="H65" s="265"/>
      <c r="I65" s="260"/>
      <c r="J65" s="1405"/>
      <c r="K65" s="1406"/>
      <c r="U65" s="3"/>
      <c r="V65" s="3"/>
    </row>
    <row r="66" spans="2:22" ht="18" customHeight="1">
      <c r="B66" s="15"/>
      <c r="C66" s="23">
        <v>7</v>
      </c>
      <c r="D66" s="1376"/>
      <c r="E66" s="1377"/>
      <c r="F66" s="1378"/>
      <c r="G66" s="265"/>
      <c r="H66" s="265"/>
      <c r="I66" s="260"/>
      <c r="J66" s="1405"/>
      <c r="K66" s="1406"/>
      <c r="U66" s="3"/>
      <c r="V66" s="3"/>
    </row>
    <row r="67" spans="2:22" ht="18" customHeight="1">
      <c r="B67" s="15"/>
      <c r="C67" s="23">
        <v>8</v>
      </c>
      <c r="D67" s="1404"/>
      <c r="E67" s="1404"/>
      <c r="F67" s="1404"/>
      <c r="G67" s="265"/>
      <c r="H67" s="265"/>
      <c r="I67" s="260"/>
      <c r="J67" s="1405"/>
      <c r="K67" s="1406"/>
      <c r="U67" s="3"/>
      <c r="V67" s="3"/>
    </row>
    <row r="68" spans="2:22" ht="18" customHeight="1">
      <c r="B68" s="15"/>
      <c r="C68" s="23">
        <v>9</v>
      </c>
      <c r="D68" s="1404"/>
      <c r="E68" s="1404"/>
      <c r="F68" s="1404"/>
      <c r="G68" s="265"/>
      <c r="H68" s="265"/>
      <c r="I68" s="260"/>
      <c r="J68" s="1405"/>
      <c r="K68" s="1406"/>
      <c r="U68" s="3"/>
      <c r="V68" s="3"/>
    </row>
    <row r="69" spans="2:22" ht="18" customHeight="1">
      <c r="B69" s="15"/>
      <c r="C69" s="23">
        <v>10</v>
      </c>
      <c r="D69" s="1404"/>
      <c r="E69" s="1404"/>
      <c r="F69" s="1404"/>
      <c r="G69" s="265"/>
      <c r="H69" s="265"/>
      <c r="I69" s="260"/>
      <c r="J69" s="1405"/>
      <c r="K69" s="1406"/>
      <c r="U69" s="3"/>
      <c r="V69" s="3"/>
    </row>
    <row r="70" spans="2:22" ht="18" customHeight="1">
      <c r="B70" s="15"/>
      <c r="C70" s="23">
        <v>11</v>
      </c>
      <c r="D70" s="1404"/>
      <c r="E70" s="1404"/>
      <c r="F70" s="1404"/>
      <c r="G70" s="265"/>
      <c r="H70" s="265"/>
      <c r="I70" s="260"/>
      <c r="J70" s="1405"/>
      <c r="K70" s="1406"/>
      <c r="U70" s="3"/>
      <c r="V70" s="3"/>
    </row>
    <row r="71" spans="2:22" ht="18" customHeight="1">
      <c r="B71" s="15"/>
      <c r="C71" s="23">
        <v>12</v>
      </c>
      <c r="D71" s="1404"/>
      <c r="E71" s="1404"/>
      <c r="F71" s="1404"/>
      <c r="G71" s="265"/>
      <c r="H71" s="265"/>
      <c r="I71" s="260"/>
      <c r="J71" s="1405"/>
      <c r="K71" s="1406"/>
      <c r="U71" s="3"/>
      <c r="V71" s="3"/>
    </row>
    <row r="72" spans="2:22" ht="18" customHeight="1">
      <c r="B72" s="15"/>
      <c r="C72" s="23">
        <v>13</v>
      </c>
      <c r="D72" s="1404"/>
      <c r="E72" s="1404"/>
      <c r="F72" s="1404"/>
      <c r="G72" s="265"/>
      <c r="H72" s="265"/>
      <c r="I72" s="260"/>
      <c r="J72" s="1405"/>
      <c r="K72" s="1406"/>
      <c r="U72" s="3"/>
      <c r="V72" s="3"/>
    </row>
    <row r="73" spans="2:22" ht="18" customHeight="1">
      <c r="B73" s="15"/>
      <c r="C73" s="23">
        <v>14</v>
      </c>
      <c r="D73" s="1404"/>
      <c r="E73" s="1404"/>
      <c r="F73" s="1404"/>
      <c r="G73" s="265"/>
      <c r="H73" s="265"/>
      <c r="I73" s="260"/>
      <c r="J73" s="1405"/>
      <c r="K73" s="1406"/>
      <c r="U73" s="3"/>
      <c r="V73" s="3"/>
    </row>
    <row r="74" spans="2:22" ht="18" customHeight="1">
      <c r="B74" s="15"/>
      <c r="C74" s="23">
        <v>15</v>
      </c>
      <c r="D74" s="1404"/>
      <c r="E74" s="1404"/>
      <c r="F74" s="1404"/>
      <c r="G74" s="265"/>
      <c r="H74" s="265"/>
      <c r="I74" s="260"/>
      <c r="J74" s="1405"/>
      <c r="K74" s="1406"/>
      <c r="U74" s="3"/>
      <c r="V74" s="3"/>
    </row>
    <row r="75" spans="2:22" ht="18" customHeight="1">
      <c r="B75" s="9"/>
      <c r="C75" s="14"/>
      <c r="D75" s="14"/>
      <c r="E75" s="14"/>
      <c r="F75" s="14"/>
      <c r="G75" s="24"/>
      <c r="H75" s="60"/>
      <c r="I75" s="25"/>
      <c r="U75" s="3"/>
      <c r="V75" s="3"/>
    </row>
    <row r="76" spans="2:22" ht="28.5" customHeight="1">
      <c r="B76" s="15"/>
      <c r="C76" s="339" t="s">
        <v>475</v>
      </c>
      <c r="D76" s="266"/>
      <c r="E76" s="11"/>
      <c r="F76" s="11"/>
      <c r="G76" s="1402" t="s">
        <v>282</v>
      </c>
      <c r="H76" s="1402"/>
      <c r="I76" s="1403"/>
      <c r="U76" s="3"/>
      <c r="V76" s="3"/>
    </row>
    <row r="77" spans="2:22" ht="18" customHeight="1">
      <c r="B77" s="15"/>
      <c r="C77" s="339"/>
      <c r="D77" s="26"/>
      <c r="E77" s="11"/>
      <c r="F77" s="11"/>
      <c r="G77" s="637"/>
      <c r="H77" s="637"/>
      <c r="I77" s="638"/>
      <c r="U77" s="3"/>
      <c r="V77" s="3"/>
    </row>
    <row r="78" spans="2:22" ht="41.25" customHeight="1">
      <c r="B78" s="15"/>
      <c r="C78" s="339" t="s">
        <v>294</v>
      </c>
      <c r="D78" s="595"/>
      <c r="E78" s="11"/>
      <c r="F78" s="11"/>
      <c r="G78" s="1402" t="s">
        <v>283</v>
      </c>
      <c r="H78" s="1402"/>
      <c r="I78" s="1403"/>
      <c r="U78" s="3"/>
      <c r="V78" s="3"/>
    </row>
    <row r="79" spans="2:22" ht="18.75" customHeight="1">
      <c r="B79" s="15"/>
      <c r="C79" s="481"/>
      <c r="D79" s="11"/>
      <c r="E79" s="11"/>
      <c r="F79" s="11"/>
      <c r="G79" s="639"/>
      <c r="H79" s="639"/>
      <c r="I79" s="640"/>
      <c r="U79" s="3"/>
      <c r="V79" s="3"/>
    </row>
    <row r="80" spans="2:22" ht="18" customHeight="1" thickBot="1">
      <c r="B80" s="27"/>
      <c r="C80" s="28"/>
      <c r="D80" s="29"/>
      <c r="E80" s="29"/>
      <c r="F80" s="29"/>
      <c r="G80" s="29"/>
      <c r="H80" s="29"/>
      <c r="I80" s="30"/>
      <c r="U80" s="3"/>
      <c r="V80" s="3"/>
    </row>
    <row r="81" spans="2:22" ht="19.5" customHeight="1">
      <c r="B81" s="674"/>
      <c r="C81" s="675"/>
      <c r="D81" s="676"/>
      <c r="E81" s="676"/>
      <c r="F81" s="676"/>
      <c r="G81" s="676"/>
      <c r="H81" s="676"/>
      <c r="I81" s="676"/>
      <c r="U81" s="3"/>
      <c r="V81" s="3"/>
    </row>
    <row r="82" spans="2:22">
      <c r="U82" s="3"/>
      <c r="V82" s="3"/>
    </row>
    <row r="83" spans="2:22">
      <c r="U83" s="3"/>
      <c r="V83" s="3"/>
    </row>
    <row r="84" spans="2:22">
      <c r="U84" s="3"/>
      <c r="V84" s="3"/>
    </row>
    <row r="85" spans="2:22">
      <c r="U85" s="3"/>
      <c r="V85" s="3"/>
    </row>
    <row r="86" spans="2:22">
      <c r="U86" s="3"/>
      <c r="V86" s="3"/>
    </row>
  </sheetData>
  <sheetProtection algorithmName="SHA-512" hashValue="EMjthSgbHzKmLgnVhp/mvh1ZHPoP1O0utXWgdkolK7fSw17XC3FRTx6O7Jf8mINiI4+C9D4izw88LQrE/3eZLQ==" saltValue="Bq2BHliQ7LmYPqvibhD5eQ==" spinCount="100000" sheet="1" objects="1" scenarios="1"/>
  <protectedRanges>
    <protectedRange sqref="D11:H14 D32:D36 D39:D42 H39:H42 D45:D46 D49:H49 D54:H54 D76 D78 G15:H15 D60:H74" name="Intervalo1"/>
  </protectedRanges>
  <mergeCells count="39">
    <mergeCell ref="D67:F67"/>
    <mergeCell ref="J60:K74"/>
    <mergeCell ref="B25:I26"/>
    <mergeCell ref="D59:F59"/>
    <mergeCell ref="D71:F71"/>
    <mergeCell ref="D50:H50"/>
    <mergeCell ref="C58:H58"/>
    <mergeCell ref="D61:F61"/>
    <mergeCell ref="D69:F69"/>
    <mergeCell ref="D60:F60"/>
    <mergeCell ref="D68:F68"/>
    <mergeCell ref="D70:F70"/>
    <mergeCell ref="D51:H51"/>
    <mergeCell ref="D52:H52"/>
    <mergeCell ref="G78:I78"/>
    <mergeCell ref="D72:F72"/>
    <mergeCell ref="D73:F73"/>
    <mergeCell ref="D74:F74"/>
    <mergeCell ref="G76:I76"/>
    <mergeCell ref="D10:F10"/>
    <mergeCell ref="D18:I18"/>
    <mergeCell ref="E39:G39"/>
    <mergeCell ref="D32:H32"/>
    <mergeCell ref="D11:H11"/>
    <mergeCell ref="D12:H12"/>
    <mergeCell ref="D15:E15"/>
    <mergeCell ref="D22:E22"/>
    <mergeCell ref="J22:K22"/>
    <mergeCell ref="F47:H47"/>
    <mergeCell ref="D66:F66"/>
    <mergeCell ref="I53:I56"/>
    <mergeCell ref="D63:F63"/>
    <mergeCell ref="D64:F64"/>
    <mergeCell ref="D65:F65"/>
    <mergeCell ref="C44:H44"/>
    <mergeCell ref="C31:H31"/>
    <mergeCell ref="C38:H38"/>
    <mergeCell ref="D56:H56"/>
    <mergeCell ref="D62:F62"/>
  </mergeCells>
  <conditionalFormatting sqref="D76 D78">
    <cfRule type="containsBlanks" dxfId="90" priority="3">
      <formula>LEN(TRIM(D76))=0</formula>
    </cfRule>
  </conditionalFormatting>
  <conditionalFormatting sqref="D22 D11:H12 D13 D15">
    <cfRule type="containsBlanks" dxfId="89" priority="11">
      <formula>LEN(TRIM(D11))=0</formula>
    </cfRule>
  </conditionalFormatting>
  <conditionalFormatting sqref="D32:H32 D33:D36 D39:D42 H39:H42 D45:D46">
    <cfRule type="containsBlanks" dxfId="88" priority="10">
      <formula>LEN(TRIM(D32))=0</formula>
    </cfRule>
  </conditionalFormatting>
  <conditionalFormatting sqref="D49:H49 D54:H54">
    <cfRule type="containsBlanks" dxfId="87" priority="5">
      <formula>LEN(TRIM(D49))=0</formula>
    </cfRule>
  </conditionalFormatting>
  <conditionalFormatting sqref="D67:H74 G60:H66 D60:D66">
    <cfRule type="containsBlanks" dxfId="86" priority="4">
      <formula>LEN(TRIM(D60))=0</formula>
    </cfRule>
  </conditionalFormatting>
  <hyperlinks>
    <hyperlink ref="G2" location="'0. Ajuda'!Área_de_Impressão" display="Ajuda"/>
    <hyperlink ref="I2" location="Home!A1" display="Home"/>
  </hyperlinks>
  <pageMargins left="0.7" right="0.7" top="0.75" bottom="0.75" header="0.3" footer="0.3"/>
  <pageSetup paperSize="9" scale="41" fitToHeight="0"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'AP.2. Fatores de conversão'!$M$7:$M$14</xm:f>
          </x14:formula1>
          <xm:sqref>D76 D45</xm:sqref>
        </x14:dataValidation>
        <x14:dataValidation type="list" allowBlank="1" showInputMessage="1" showErrorMessage="1">
          <x14:formula1>
            <xm:f>'AP.2. Fatores de conversão'!$O$12:$O$13</xm:f>
          </x14:formula1>
          <xm:sqref>G60:G74 D78 H39</xm:sqref>
        </x14:dataValidation>
        <x14:dataValidation type="list" allowBlank="1" showInputMessage="1" showErrorMessage="1">
          <x14:formula1>
            <xm:f>'AP.2. Fatores de conversão'!$O$3:$O$5</xm:f>
          </x14:formula1>
          <xm:sqref>D36</xm:sqref>
        </x14:dataValidation>
        <x14:dataValidation type="list" allowBlank="1" showInputMessage="1" showErrorMessage="1">
          <x14:formula1>
            <xm:f>'R.2. Apoio Reembol.'!$C$65:$C$71</xm:f>
          </x14:formula1>
          <xm:sqref>H60:H74</xm:sqref>
        </x14:dataValidation>
        <x14:dataValidation type="list" allowBlank="1" showInputMessage="1" showErrorMessage="1">
          <x14:formula1>
            <xm:f>'AP.2. Fatores de conversão'!$O$9:$O$10</xm:f>
          </x14:formula1>
          <xm:sqref>D15:E15</xm:sqref>
        </x14:dataValidation>
        <x14:dataValidation type="list" allowBlank="1" showInputMessage="1" showErrorMessage="1">
          <x14:formula1>
            <xm:f>'AP.2. Fatores de conversão'!$A$6:$A$13</xm:f>
          </x14:formula1>
          <xm:sqref>E48:H48</xm:sqref>
        </x14:dataValidation>
        <x14:dataValidation type="list" allowBlank="1" showInputMessage="1" showErrorMessage="1">
          <x14:formula1>
            <xm:f>'AP.2. Fatores de conversão'!Q3:Q4</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4">
    <pageSetUpPr fitToPage="1"/>
  </sheetPr>
  <dimension ref="B1:BH125"/>
  <sheetViews>
    <sheetView showGridLines="0" topLeftCell="A31" zoomScale="70" zoomScaleNormal="70" workbookViewId="0">
      <selection activeCell="D62" sqref="D62"/>
    </sheetView>
  </sheetViews>
  <sheetFormatPr defaultColWidth="9.140625" defaultRowHeight="15"/>
  <cols>
    <col min="1" max="2" width="9.140625" style="3"/>
    <col min="3" max="3" width="11.5703125" style="1" customWidth="1"/>
    <col min="4" max="4" width="40.7109375" style="3" customWidth="1"/>
    <col min="5" max="5" width="21.7109375" style="3" customWidth="1"/>
    <col min="6" max="6" width="55.140625" style="3" customWidth="1"/>
    <col min="7" max="7" width="33.5703125" style="3" customWidth="1"/>
    <col min="8" max="8" width="14.42578125" style="3" customWidth="1"/>
    <col min="9" max="15" width="13.5703125" style="3" customWidth="1"/>
    <col min="16" max="16" width="16.85546875" style="3" customWidth="1"/>
    <col min="17" max="20" width="13.5703125" style="3" customWidth="1"/>
    <col min="21" max="21" width="17.5703125" style="3" customWidth="1"/>
    <col min="22" max="22" width="16.42578125" style="3" customWidth="1"/>
    <col min="23" max="23" width="14.42578125" style="3" customWidth="1"/>
    <col min="24" max="24" width="17.28515625" style="3" customWidth="1"/>
    <col min="25" max="26" width="13.5703125" style="3" customWidth="1"/>
    <col min="27" max="27" width="20.85546875" style="3" customWidth="1"/>
    <col min="28" max="28" width="13.5703125" style="3" customWidth="1"/>
    <col min="29" max="29" width="21.28515625" style="3" customWidth="1"/>
    <col min="30" max="30" width="22.42578125" style="4" customWidth="1"/>
    <col min="31" max="31" width="13.5703125" style="4" customWidth="1"/>
    <col min="32" max="34" width="13.5703125" style="3" customWidth="1"/>
    <col min="35" max="35" width="18" style="3" customWidth="1"/>
    <col min="36" max="36" width="17.28515625" style="3" customWidth="1"/>
    <col min="37" max="37" width="7.28515625" style="3" customWidth="1"/>
    <col min="38" max="38" width="18.28515625" style="3" customWidth="1"/>
    <col min="39" max="39" width="16.5703125" style="3" customWidth="1"/>
    <col min="40" max="43" width="13.5703125" style="3" customWidth="1"/>
    <col min="44" max="44" width="25.7109375" style="3" bestFit="1" customWidth="1"/>
    <col min="45" max="45" width="25.7109375" style="3" hidden="1" customWidth="1"/>
    <col min="46" max="47" width="25.7109375" style="3" customWidth="1"/>
    <col min="48" max="48" width="56" style="3" customWidth="1"/>
    <col min="49" max="50" width="9.140625" style="3"/>
    <col min="51" max="51" width="18.5703125" style="3" customWidth="1"/>
    <col min="52" max="52" width="25.7109375" style="3" customWidth="1"/>
    <col min="53" max="56" width="18.5703125" style="3" customWidth="1"/>
    <col min="57" max="60" width="11.28515625" style="3" customWidth="1"/>
    <col min="61" max="16384" width="9.140625" style="3"/>
  </cols>
  <sheetData>
    <row r="1" spans="2:52" ht="24" customHeight="1">
      <c r="C1" s="3"/>
      <c r="AW1" s="135"/>
      <c r="AX1" s="135"/>
      <c r="AY1" s="135"/>
      <c r="AZ1" s="135"/>
    </row>
    <row r="2" spans="2:52" ht="34.5" customHeight="1">
      <c r="B2" s="695"/>
      <c r="C2" s="1464" t="s">
        <v>519</v>
      </c>
      <c r="D2" s="1464"/>
      <c r="F2" s="647"/>
      <c r="H2" s="1136" t="s">
        <v>250</v>
      </c>
      <c r="J2" s="1137" t="s">
        <v>315</v>
      </c>
      <c r="N2" s="1127"/>
      <c r="O2" s="931"/>
      <c r="P2" s="1127"/>
      <c r="Q2" s="931"/>
      <c r="AW2" s="135"/>
      <c r="AX2" s="135"/>
      <c r="AY2" s="135"/>
      <c r="AZ2" s="135"/>
    </row>
    <row r="3" spans="2:52" ht="15.75" thickBot="1">
      <c r="B3" s="560"/>
      <c r="D3" s="647"/>
      <c r="F3" s="647"/>
      <c r="AW3" s="135"/>
      <c r="AX3" s="135"/>
      <c r="AY3" s="135"/>
      <c r="AZ3" s="135"/>
    </row>
    <row r="4" spans="2:52">
      <c r="B4" s="55"/>
      <c r="C4" s="56"/>
      <c r="D4" s="7"/>
      <c r="E4" s="7"/>
      <c r="F4" s="7"/>
      <c r="G4" s="7"/>
      <c r="H4" s="7"/>
      <c r="I4" s="7"/>
      <c r="J4" s="7"/>
      <c r="K4" s="7"/>
      <c r="L4" s="7"/>
      <c r="M4" s="7"/>
      <c r="N4" s="7"/>
      <c r="O4" s="7"/>
      <c r="P4" s="7"/>
      <c r="Q4" s="7"/>
      <c r="R4" s="7"/>
      <c r="S4" s="7"/>
      <c r="T4" s="7"/>
      <c r="U4" s="7"/>
      <c r="V4" s="7"/>
      <c r="W4" s="7"/>
      <c r="X4" s="7"/>
      <c r="Y4" s="7"/>
      <c r="Z4" s="7"/>
      <c r="AA4" s="7"/>
      <c r="AB4" s="7"/>
      <c r="AC4" s="7"/>
      <c r="AD4" s="57"/>
      <c r="AE4" s="57"/>
      <c r="AF4" s="7"/>
      <c r="AG4" s="7"/>
      <c r="AH4" s="7"/>
      <c r="AI4" s="7"/>
      <c r="AJ4" s="7"/>
      <c r="AK4" s="7"/>
      <c r="AL4" s="15"/>
      <c r="AM4" s="11"/>
      <c r="AN4" s="11"/>
      <c r="AO4" s="11"/>
      <c r="AP4" s="11"/>
      <c r="AQ4" s="11"/>
      <c r="AR4" s="11"/>
      <c r="AS4" s="11"/>
      <c r="AT4" s="11"/>
      <c r="AU4" s="11"/>
      <c r="AV4" s="11"/>
      <c r="AW4" s="135"/>
      <c r="AX4" s="135"/>
      <c r="AY4" s="135"/>
      <c r="AZ4" s="135"/>
    </row>
    <row r="5" spans="2:52" ht="21">
      <c r="B5" s="15"/>
      <c r="C5" s="1480" t="s">
        <v>14</v>
      </c>
      <c r="D5" s="1480"/>
      <c r="E5" s="1480"/>
      <c r="F5" s="10"/>
      <c r="G5" s="619"/>
      <c r="H5" s="10"/>
      <c r="I5" s="10"/>
      <c r="J5" s="11"/>
      <c r="K5" s="11"/>
      <c r="L5" s="11"/>
      <c r="M5" s="11"/>
      <c r="N5" s="11"/>
      <c r="O5" s="11"/>
      <c r="P5" s="11"/>
      <c r="Q5" s="11"/>
      <c r="R5" s="11"/>
      <c r="S5" s="11"/>
      <c r="T5" s="11"/>
      <c r="U5" s="11"/>
      <c r="V5" s="11"/>
      <c r="W5" s="11"/>
      <c r="X5" s="11"/>
      <c r="Y5" s="11"/>
      <c r="Z5" s="11"/>
      <c r="AA5" s="11"/>
      <c r="AB5" s="11"/>
      <c r="AC5" s="11"/>
      <c r="AD5" s="11"/>
      <c r="AE5" s="11"/>
      <c r="AF5" s="11"/>
      <c r="AG5" s="11"/>
      <c r="AH5" s="11"/>
      <c r="AI5" s="11"/>
      <c r="AL5" s="15"/>
      <c r="AM5" s="11"/>
      <c r="AN5" s="11"/>
      <c r="AO5" s="11"/>
      <c r="AP5" s="11"/>
      <c r="AQ5" s="11"/>
      <c r="AR5" s="11"/>
      <c r="AS5" s="11"/>
      <c r="AT5" s="11"/>
      <c r="AU5" s="11"/>
      <c r="AV5" s="11"/>
      <c r="AW5" s="135"/>
      <c r="AX5" s="135"/>
      <c r="AY5" s="135"/>
    </row>
    <row r="6" spans="2:52" ht="50.25" customHeight="1">
      <c r="B6" s="15"/>
      <c r="C6" s="1481" t="s">
        <v>531</v>
      </c>
      <c r="D6" s="1481"/>
      <c r="E6" s="1481"/>
      <c r="F6" s="1481"/>
      <c r="G6" s="1481"/>
      <c r="H6" s="1481"/>
      <c r="I6" s="1481"/>
      <c r="J6" s="11"/>
      <c r="K6" s="11"/>
      <c r="L6" s="11"/>
      <c r="M6" s="11"/>
      <c r="N6" s="11"/>
      <c r="O6" s="11"/>
      <c r="P6" s="11"/>
      <c r="Q6" s="11"/>
      <c r="R6" s="11"/>
      <c r="S6" s="11"/>
      <c r="T6" s="11"/>
      <c r="U6" s="11"/>
      <c r="V6" s="11"/>
      <c r="W6" s="11"/>
      <c r="X6" s="11"/>
      <c r="Y6" s="11"/>
      <c r="Z6" s="11"/>
      <c r="AA6" s="11"/>
      <c r="AB6" s="11"/>
      <c r="AC6" s="11"/>
      <c r="AD6" s="36"/>
      <c r="AE6" s="36"/>
      <c r="AF6" s="11"/>
      <c r="AG6" s="11"/>
      <c r="AH6" s="11"/>
      <c r="AI6" s="14"/>
      <c r="AL6" s="15"/>
      <c r="AM6" s="11"/>
      <c r="AN6" s="11"/>
      <c r="AO6" s="11"/>
      <c r="AP6" s="11"/>
      <c r="AQ6" s="11"/>
      <c r="AR6" s="11"/>
      <c r="AS6" s="11"/>
      <c r="AT6" s="11"/>
      <c r="AU6" s="11"/>
      <c r="AV6" s="11"/>
      <c r="AW6" s="135"/>
      <c r="AX6" s="135"/>
      <c r="AY6" s="135"/>
    </row>
    <row r="7" spans="2:52" ht="38.25" customHeight="1" thickBot="1">
      <c r="B7" s="15"/>
      <c r="C7" s="1482" t="s">
        <v>15</v>
      </c>
      <c r="D7" s="1482"/>
      <c r="E7" s="1482"/>
      <c r="F7" s="58"/>
      <c r="G7" s="620"/>
      <c r="H7" s="58"/>
      <c r="I7" s="58"/>
      <c r="J7" s="11"/>
      <c r="K7" s="11"/>
      <c r="L7" s="11"/>
      <c r="M7" s="11"/>
      <c r="N7" s="11"/>
      <c r="O7" s="11"/>
      <c r="P7" s="11"/>
      <c r="AL7" s="15"/>
      <c r="AM7" s="11"/>
      <c r="AN7" s="11"/>
      <c r="AO7" s="11"/>
      <c r="AP7" s="11"/>
      <c r="AQ7" s="11"/>
      <c r="AR7" s="11"/>
      <c r="AS7" s="11"/>
      <c r="AT7" s="11"/>
      <c r="AU7" s="61"/>
      <c r="AV7" s="11"/>
    </row>
    <row r="8" spans="2:52" s="62" customFormat="1" ht="18" customHeight="1" thickBot="1">
      <c r="B8" s="59"/>
      <c r="C8" s="60"/>
      <c r="D8" s="61"/>
      <c r="E8" s="61"/>
      <c r="F8" s="61"/>
      <c r="G8" s="61"/>
      <c r="H8" s="61"/>
      <c r="I8" s="61"/>
      <c r="J8" s="1498" t="s">
        <v>342</v>
      </c>
      <c r="K8" s="1499"/>
      <c r="L8" s="1499"/>
      <c r="M8" s="1499"/>
      <c r="N8" s="1499"/>
      <c r="O8" s="1499"/>
      <c r="P8" s="1499"/>
      <c r="Q8" s="1499"/>
      <c r="R8" s="1499"/>
      <c r="S8" s="1499"/>
      <c r="T8" s="1499"/>
      <c r="U8" s="1499"/>
      <c r="V8" s="1499"/>
      <c r="W8" s="1499"/>
      <c r="X8" s="1500"/>
      <c r="Y8" s="1492" t="s">
        <v>0</v>
      </c>
      <c r="Z8" s="1493"/>
      <c r="AA8" s="1493"/>
      <c r="AB8" s="1493"/>
      <c r="AC8" s="1493"/>
      <c r="AD8" s="1493"/>
      <c r="AE8" s="1494"/>
      <c r="AF8" s="11"/>
      <c r="AG8" s="11"/>
      <c r="AL8" s="59"/>
      <c r="AM8" s="61"/>
      <c r="AN8" s="61"/>
      <c r="AO8" s="61"/>
      <c r="AP8" s="61"/>
      <c r="AQ8" s="61"/>
      <c r="AR8" s="61"/>
      <c r="AS8" s="61"/>
      <c r="AT8" s="61"/>
      <c r="AU8" s="61"/>
      <c r="AV8" s="61"/>
    </row>
    <row r="9" spans="2:52" s="75" customFormat="1" ht="48.75" thickBot="1">
      <c r="B9" s="63"/>
      <c r="C9" s="64"/>
      <c r="D9" s="65"/>
      <c r="E9" s="65"/>
      <c r="F9" s="65"/>
      <c r="G9" s="65"/>
      <c r="H9" s="134" t="s">
        <v>190</v>
      </c>
      <c r="I9" s="67" t="s">
        <v>214</v>
      </c>
      <c r="J9" s="1495" t="s">
        <v>80</v>
      </c>
      <c r="K9" s="1496"/>
      <c r="L9" s="1496"/>
      <c r="M9" s="1496"/>
      <c r="N9" s="1496"/>
      <c r="O9" s="1496"/>
      <c r="P9" s="68" t="s">
        <v>50</v>
      </c>
      <c r="Q9" s="1497" t="s">
        <v>2</v>
      </c>
      <c r="R9" s="1497"/>
      <c r="S9" s="69" t="s">
        <v>341</v>
      </c>
      <c r="T9" s="69" t="s">
        <v>82</v>
      </c>
      <c r="U9" s="70" t="s">
        <v>83</v>
      </c>
      <c r="V9" s="71" t="s">
        <v>51</v>
      </c>
      <c r="W9" s="72" t="s">
        <v>87</v>
      </c>
      <c r="X9" s="73" t="s">
        <v>249</v>
      </c>
      <c r="Y9" s="74" t="s">
        <v>94</v>
      </c>
      <c r="Z9" s="71" t="s">
        <v>248</v>
      </c>
      <c r="AA9" s="69" t="s">
        <v>126</v>
      </c>
      <c r="AB9" s="69" t="s">
        <v>403</v>
      </c>
      <c r="AC9" s="403" t="s">
        <v>405</v>
      </c>
      <c r="AD9" s="1117" t="s">
        <v>404</v>
      </c>
      <c r="AE9" s="73" t="s">
        <v>1</v>
      </c>
      <c r="AF9" s="65"/>
      <c r="AG9" s="65"/>
      <c r="AJ9" s="65"/>
      <c r="AL9" s="63"/>
      <c r="AM9" s="65"/>
      <c r="AN9" s="65"/>
      <c r="AO9" s="65"/>
      <c r="AP9" s="65"/>
      <c r="AQ9" s="65"/>
      <c r="AR9" s="65"/>
      <c r="AS9" s="65"/>
      <c r="AT9" s="65"/>
      <c r="AU9" s="65"/>
      <c r="AV9" s="65"/>
    </row>
    <row r="10" spans="2:52" s="75" customFormat="1" ht="63" customHeight="1" thickBot="1">
      <c r="B10" s="63"/>
      <c r="C10" s="140" t="s">
        <v>9</v>
      </c>
      <c r="D10" s="141" t="s">
        <v>10</v>
      </c>
      <c r="E10" s="142" t="s">
        <v>208</v>
      </c>
      <c r="F10" s="1425" t="s">
        <v>17</v>
      </c>
      <c r="G10" s="1426"/>
      <c r="H10" s="143" t="s">
        <v>89</v>
      </c>
      <c r="I10" s="144" t="s">
        <v>54</v>
      </c>
      <c r="J10" s="145" t="str">
        <f>'1. Identificação Ben. Oper.'!D48</f>
        <v>Energia Elétrica</v>
      </c>
      <c r="K10" s="146" t="str">
        <f>'1. Identificação Ben. Oper.'!E48</f>
        <v>Gás Natural</v>
      </c>
      <c r="L10" s="146" t="str">
        <f>'1. Identificação Ben. Oper.'!F48</f>
        <v/>
      </c>
      <c r="M10" s="146" t="str">
        <f>'1. Identificação Ben. Oper.'!G48</f>
        <v/>
      </c>
      <c r="N10" s="146" t="str">
        <f>'1. Identificação Ben. Oper.'!H48</f>
        <v/>
      </c>
      <c r="O10" s="146" t="s">
        <v>38</v>
      </c>
      <c r="P10" s="147" t="s">
        <v>4</v>
      </c>
      <c r="Q10" s="147" t="s">
        <v>81</v>
      </c>
      <c r="R10" s="147" t="s">
        <v>3</v>
      </c>
      <c r="S10" s="147" t="s">
        <v>5</v>
      </c>
      <c r="T10" s="147" t="s">
        <v>6</v>
      </c>
      <c r="U10" s="143" t="s">
        <v>4</v>
      </c>
      <c r="V10" s="143" t="s">
        <v>48</v>
      </c>
      <c r="W10" s="148" t="s">
        <v>86</v>
      </c>
      <c r="X10" s="149" t="s">
        <v>52</v>
      </c>
      <c r="Y10" s="150" t="s">
        <v>48</v>
      </c>
      <c r="Z10" s="151" t="s">
        <v>48</v>
      </c>
      <c r="AA10" s="147" t="s">
        <v>95</v>
      </c>
      <c r="AB10" s="147" t="s">
        <v>48</v>
      </c>
      <c r="AC10" s="147" t="s">
        <v>48</v>
      </c>
      <c r="AD10" s="1118" t="s">
        <v>48</v>
      </c>
      <c r="AE10" s="149" t="s">
        <v>54</v>
      </c>
      <c r="AF10" s="1213" t="s">
        <v>415</v>
      </c>
      <c r="AG10" s="136"/>
      <c r="AH10" s="136"/>
      <c r="AL10" s="63"/>
      <c r="AM10" s="65"/>
      <c r="AN10" s="65"/>
      <c r="AO10" s="65"/>
      <c r="AP10" s="65"/>
      <c r="AQ10" s="37"/>
      <c r="AR10" s="65"/>
      <c r="AS10" s="65"/>
      <c r="AT10" s="65"/>
      <c r="AU10" s="65"/>
      <c r="AV10" s="65"/>
    </row>
    <row r="11" spans="2:52" s="75" customFormat="1" ht="36.75" customHeight="1">
      <c r="B11" s="63"/>
      <c r="C11" s="1429" t="s">
        <v>237</v>
      </c>
      <c r="D11" s="1430"/>
      <c r="E11" s="1430"/>
      <c r="F11" s="1430"/>
      <c r="G11" s="621"/>
      <c r="H11" s="152"/>
      <c r="I11" s="152"/>
      <c r="J11" s="153"/>
      <c r="K11" s="152"/>
      <c r="L11" s="152"/>
      <c r="M11" s="152"/>
      <c r="N11" s="152"/>
      <c r="O11" s="152"/>
      <c r="P11" s="152"/>
      <c r="Q11" s="152"/>
      <c r="R11" s="152"/>
      <c r="S11" s="152"/>
      <c r="T11" s="152"/>
      <c r="U11" s="152"/>
      <c r="V11" s="152"/>
      <c r="W11" s="152"/>
      <c r="X11" s="154"/>
      <c r="Y11" s="153"/>
      <c r="Z11" s="152"/>
      <c r="AA11" s="152"/>
      <c r="AB11" s="152"/>
      <c r="AC11" s="152"/>
      <c r="AD11" s="152"/>
      <c r="AE11" s="154"/>
      <c r="AF11" s="1214"/>
      <c r="AG11" s="65"/>
      <c r="AH11" s="65"/>
      <c r="AL11" s="63"/>
      <c r="AM11" s="65"/>
      <c r="AN11" s="65"/>
      <c r="AO11" s="65"/>
      <c r="AP11" s="39"/>
      <c r="AQ11" s="37"/>
      <c r="AR11" s="65"/>
      <c r="AS11" s="65"/>
      <c r="AT11" s="65"/>
      <c r="AU11" s="65"/>
      <c r="AV11" s="65"/>
    </row>
    <row r="12" spans="2:52" ht="30" customHeight="1">
      <c r="B12" s="15"/>
      <c r="C12" s="76">
        <v>1</v>
      </c>
      <c r="D12" s="268"/>
      <c r="E12" s="265"/>
      <c r="F12" s="1423"/>
      <c r="G12" s="1424"/>
      <c r="H12" s="344"/>
      <c r="I12" s="77" t="str">
        <f>IF(F12="","",VLOOKUP(F12,'AP.1. Valores-Padrão'!$D$9:$G$13,4,FALSE))</f>
        <v/>
      </c>
      <c r="J12" s="660"/>
      <c r="K12" s="661"/>
      <c r="L12" s="661"/>
      <c r="M12" s="661"/>
      <c r="N12" s="661"/>
      <c r="O12" s="78">
        <f>+SUM(J12:N12)</f>
        <v>0</v>
      </c>
      <c r="P12" s="79">
        <f>+SUMPRODUCT('1. Identificação Ben. Oper.'!$D$54:$H$54,J12:N12)</f>
        <v>0</v>
      </c>
      <c r="Q12" s="81">
        <f>+VLOOKUP($J$10,'AP.2. Fatores de conversão'!$A$5:$I$13,3,FALSE)*J12+VLOOKUP($K$10,'AP.2. Fatores de conversão'!$A$5:$I$13,3,FALSE)*K12+VLOOKUP($L$10,'AP.2. Fatores de conversão'!$A$5:$I$13,3,FALSE)*L12+VLOOKUP($M$10,'AP.2. Fatores de conversão'!$A$5:$I$13,3,FALSE)*M12+VLOOKUP($N$10,'AP.2. Fatores de conversão'!$A$5:$I$13,3,FALSE)*N12</f>
        <v>0</v>
      </c>
      <c r="R12" s="81">
        <f>+VLOOKUP($J$10,'AP.2. Fatores de conversão'!$A$5:$I$13,6,FALSE)*J12+VLOOKUP($K$10,'AP.2. Fatores de conversão'!$A$5:$I$13,6,FALSE)*K12+VLOOKUP($L$10,'AP.2. Fatores de conversão'!$A$5:$I$13,6,FALSE)*L12+VLOOKUP($M$10,'AP.2. Fatores de conversão'!$A$5:$I$13,6,FALSE)*M12+VLOOKUP($N$10,'AP.2. Fatores de conversão'!$A$5:$I$13,6,FALSE)*N12</f>
        <v>0</v>
      </c>
      <c r="S12" s="80">
        <f>IF('1. Identificação Ben. Oper.'!$D$52=0,0,R12/'1. Identificação Ben. Oper.'!$D$52)</f>
        <v>0</v>
      </c>
      <c r="T12" s="81">
        <f>(VLOOKUP($J$10,'AP.2. Fatores de conversão'!$A$5:$I$13,9,FALSE)*J12+VLOOKUP($K$10,'AP.2. Fatores de conversão'!$A$5:$I$13,9,FALSE)*K12+VLOOKUP($L$10,'AP.2. Fatores de conversão'!$A$5:$I$13,9,FALSE)*L12+VLOOKUP($M$10,'AP.2. Fatores de conversão'!$A$5:$I$13,9,FALSE)*M12+VLOOKUP($N$10,'AP.2. Fatores de conversão'!$A$5:$I$13,9,FALSE)*N12)/1000</f>
        <v>0</v>
      </c>
      <c r="U12" s="264"/>
      <c r="V12" s="264"/>
      <c r="W12" s="352"/>
      <c r="X12" s="82">
        <f>IF(V12="",0,IF(OR(W12="",W12=0),0,I12+1))</f>
        <v>0</v>
      </c>
      <c r="Y12" s="835"/>
      <c r="Z12" s="836"/>
      <c r="AA12" s="79" t="str">
        <f>IF(F12="","",VLOOKUP(F12,'AP.1. Valores-Padrão'!$D$9:$F$13,3,FALSE)*H12)</f>
        <v/>
      </c>
      <c r="AB12" s="297" t="str">
        <f>IF(F12="","",IF(Y12="","",IF(AF12&lt;AA12,AF12*(1+Z12/Y12),AA12*(1+Z12/Y12))))</f>
        <v/>
      </c>
      <c r="AC12" s="297" t="str">
        <f>IF(Y12="","-",((Y12+Z12)-AB12-AD12*(1+Z12/Y12)))</f>
        <v>-</v>
      </c>
      <c r="AD12" s="1077">
        <v>0</v>
      </c>
      <c r="AE12" s="83">
        <f>IF(P12=0,0,(Y12+Z12)/P12)</f>
        <v>0</v>
      </c>
      <c r="AF12" s="1215">
        <f>Y12-AD12</f>
        <v>0</v>
      </c>
      <c r="AG12" s="136"/>
      <c r="AH12" s="136"/>
      <c r="AL12" s="15"/>
      <c r="AM12" s="11"/>
      <c r="AN12" s="11"/>
      <c r="AO12" s="11"/>
      <c r="AP12" s="11"/>
      <c r="AQ12" s="37"/>
      <c r="AR12" s="65"/>
      <c r="AS12" s="65"/>
      <c r="AT12" s="65"/>
      <c r="AU12" s="11"/>
      <c r="AV12" s="11"/>
    </row>
    <row r="13" spans="2:52" ht="30" customHeight="1">
      <c r="B13" s="15"/>
      <c r="C13" s="76">
        <v>2</v>
      </c>
      <c r="D13" s="268"/>
      <c r="E13" s="265"/>
      <c r="F13" s="1423"/>
      <c r="G13" s="1424"/>
      <c r="H13" s="344"/>
      <c r="I13" s="77" t="str">
        <f>IF(F13="","",VLOOKUP(F13,'AP.1. Valores-Padrão'!$D$9:$G$13,4,FALSE))</f>
        <v/>
      </c>
      <c r="J13" s="660"/>
      <c r="K13" s="661"/>
      <c r="L13" s="661"/>
      <c r="M13" s="661"/>
      <c r="N13" s="661"/>
      <c r="O13" s="78">
        <f t="shared" ref="O13:O17" si="0">+SUM(J13:N13)</f>
        <v>0</v>
      </c>
      <c r="P13" s="79">
        <f>+SUMPRODUCT('1. Identificação Ben. Oper.'!$D$54:$H$54,J13:N13)</f>
        <v>0</v>
      </c>
      <c r="Q13" s="81">
        <f>+VLOOKUP($J$10,'AP.2. Fatores de conversão'!$A$5:$I$13,3,FALSE)*J13+VLOOKUP($K$10,'AP.2. Fatores de conversão'!$A$5:$I$13,3,FALSE)*K13+VLOOKUP($L$10,'AP.2. Fatores de conversão'!$A$5:$I$13,3,FALSE)*L13+VLOOKUP($M$10,'AP.2. Fatores de conversão'!$A$5:$I$13,3,FALSE)*M13+VLOOKUP($N$10,'AP.2. Fatores de conversão'!$A$5:$I$13,3,FALSE)*N13</f>
        <v>0</v>
      </c>
      <c r="R13" s="81">
        <f>+VLOOKUP($J$10,'AP.2. Fatores de conversão'!$A$5:$I$13,6,FALSE)*J13+VLOOKUP($K$10,'AP.2. Fatores de conversão'!$A$5:$I$13,6,FALSE)*K13+VLOOKUP($L$10,'AP.2. Fatores de conversão'!$A$5:$I$13,6,FALSE)*L13+VLOOKUP($M$10,'AP.2. Fatores de conversão'!$A$5:$I$13,6,FALSE)*M13+VLOOKUP($N$10,'AP.2. Fatores de conversão'!$A$5:$I$13,6,FALSE)*N13</f>
        <v>0</v>
      </c>
      <c r="S13" s="80">
        <f>IF('1. Identificação Ben. Oper.'!$D$52=0,0,R13/'1. Identificação Ben. Oper.'!$D$52)</f>
        <v>0</v>
      </c>
      <c r="T13" s="81">
        <f>(VLOOKUP($J$10,'AP.2. Fatores de conversão'!$A$5:$I$13,9,FALSE)*J13+VLOOKUP($K$10,'AP.2. Fatores de conversão'!$A$5:$I$13,9,FALSE)*K13+VLOOKUP($L$10,'AP.2. Fatores de conversão'!$A$5:$I$13,9,FALSE)*L13+VLOOKUP($M$10,'AP.2. Fatores de conversão'!$A$5:$I$13,9,FALSE)*M13+VLOOKUP($N$10,'AP.2. Fatores de conversão'!$A$5:$I$13,9,FALSE)*N13)/1000</f>
        <v>0</v>
      </c>
      <c r="U13" s="264"/>
      <c r="V13" s="264"/>
      <c r="W13" s="352"/>
      <c r="X13" s="82">
        <f>IF(V13="",0,IF(OR(W13="",W13=0),0,I13+1))</f>
        <v>0</v>
      </c>
      <c r="Y13" s="649"/>
      <c r="Z13" s="264"/>
      <c r="AA13" s="79" t="str">
        <f>IF(F13="","",VLOOKUP(F13,'AP.1. Valores-Padrão'!$D$9:$F$13,3,FALSE)*H13)</f>
        <v/>
      </c>
      <c r="AB13" s="297" t="str">
        <f t="shared" ref="AB13:AB14" si="1">IF(F13="","",IF(Y13="","",IF(AF13&lt;AA13,AF13*(1+Z13/Y13),AA13*(1+Z13/Y13))))</f>
        <v/>
      </c>
      <c r="AC13" s="297" t="str">
        <f t="shared" ref="AC13:AC14" si="2">IF(Y13="","-",((Y13+Z13)-AB13-AD13*(1+Z13/Y13)))</f>
        <v>-</v>
      </c>
      <c r="AD13" s="1077">
        <v>0</v>
      </c>
      <c r="AE13" s="83">
        <f>IF(P13=0,0,(Y13+Z13)/P13)</f>
        <v>0</v>
      </c>
      <c r="AF13" s="1215">
        <f t="shared" ref="AF13:AF14" si="3">Y13-AD13</f>
        <v>0</v>
      </c>
      <c r="AG13" s="136"/>
      <c r="AH13" s="136"/>
      <c r="AL13" s="15"/>
      <c r="AM13" s="11"/>
      <c r="AN13" s="11"/>
      <c r="AO13" s="11"/>
      <c r="AP13" s="11"/>
      <c r="AQ13" s="37"/>
      <c r="AR13" s="65"/>
      <c r="AS13" s="65"/>
      <c r="AT13" s="65"/>
      <c r="AU13" s="11"/>
      <c r="AV13" s="11"/>
    </row>
    <row r="14" spans="2:52" ht="30" customHeight="1" thickBot="1">
      <c r="B14" s="15"/>
      <c r="C14" s="76">
        <v>3</v>
      </c>
      <c r="D14" s="268"/>
      <c r="E14" s="265"/>
      <c r="F14" s="1427"/>
      <c r="G14" s="1428"/>
      <c r="H14" s="367"/>
      <c r="I14" s="844" t="str">
        <f>IF(F14="","",VLOOKUP(F14,'AP.1. Valores-Padrão'!$D$9:$G$13,4,FALSE))</f>
        <v/>
      </c>
      <c r="J14" s="861"/>
      <c r="K14" s="862"/>
      <c r="L14" s="862"/>
      <c r="M14" s="862"/>
      <c r="N14" s="862"/>
      <c r="O14" s="797">
        <f t="shared" si="0"/>
        <v>0</v>
      </c>
      <c r="P14" s="641">
        <f>+SUMPRODUCT('1. Identificação Ben. Oper.'!$D$54:$H$54,J14:N14)</f>
        <v>0</v>
      </c>
      <c r="Q14" s="799">
        <f>+VLOOKUP($J$10,'AP.2. Fatores de conversão'!$A$5:$I$13,3,FALSE)*J14+VLOOKUP($K$10,'AP.2. Fatores de conversão'!$A$5:$I$13,3,FALSE)*K14+VLOOKUP($L$10,'AP.2. Fatores de conversão'!$A$5:$I$13,3,FALSE)*L14+VLOOKUP($M$10,'AP.2. Fatores de conversão'!$A$5:$I$13,3,FALSE)*M14+VLOOKUP($N$10,'AP.2. Fatores de conversão'!$A$5:$I$13,3,FALSE)*N14</f>
        <v>0</v>
      </c>
      <c r="R14" s="799">
        <f>+VLOOKUP($J$10,'AP.2. Fatores de conversão'!$A$5:$I$13,6,FALSE)*J14+VLOOKUP($K$10,'AP.2. Fatores de conversão'!$A$5:$I$13,6,FALSE)*K14+VLOOKUP($L$10,'AP.2. Fatores de conversão'!$A$5:$I$13,6,FALSE)*L14+VLOOKUP($M$10,'AP.2. Fatores de conversão'!$A$5:$I$13,6,FALSE)*M14+VLOOKUP($N$10,'AP.2. Fatores de conversão'!$A$5:$I$13,6,FALSE)*N14</f>
        <v>0</v>
      </c>
      <c r="S14" s="80">
        <f>IF('1. Identificação Ben. Oper.'!$D$52=0,0,R14/'1. Identificação Ben. Oper.'!$D$52)</f>
        <v>0</v>
      </c>
      <c r="T14" s="799">
        <f>(VLOOKUP($J$10,'AP.2. Fatores de conversão'!$A$5:$I$13,9,FALSE)*J14+VLOOKUP($K$10,'AP.2. Fatores de conversão'!$A$5:$I$13,9,FALSE)*K14+VLOOKUP($L$10,'AP.2. Fatores de conversão'!$A$5:$I$13,9,FALSE)*L14+VLOOKUP($M$10,'AP.2. Fatores de conversão'!$A$5:$I$13,9,FALSE)*M14+VLOOKUP($N$10,'AP.2. Fatores de conversão'!$A$5:$I$13,9,FALSE)*N14)/1000</f>
        <v>0</v>
      </c>
      <c r="U14" s="361"/>
      <c r="V14" s="361"/>
      <c r="W14" s="841"/>
      <c r="X14" s="800">
        <f>IF(V14="",0,IF(OR(W14="",W14=0),0,I14+1))</f>
        <v>0</v>
      </c>
      <c r="Y14" s="801"/>
      <c r="Z14" s="361"/>
      <c r="AA14" s="641" t="str">
        <f>IF(F14="","",VLOOKUP(F14,'AP.1. Valores-Padrão'!$D$9:$F$13,3,FALSE)*H14)</f>
        <v/>
      </c>
      <c r="AB14" s="297" t="str">
        <f t="shared" si="1"/>
        <v/>
      </c>
      <c r="AC14" s="297" t="str">
        <f t="shared" si="2"/>
        <v>-</v>
      </c>
      <c r="AD14" s="1078">
        <v>0</v>
      </c>
      <c r="AE14" s="805">
        <f>IF(P14=0,0,(Y14+Z14)/P14)</f>
        <v>0</v>
      </c>
      <c r="AF14" s="1215">
        <f t="shared" si="3"/>
        <v>0</v>
      </c>
      <c r="AG14" s="136"/>
      <c r="AH14" s="136"/>
      <c r="AL14" s="15"/>
      <c r="AM14" s="11"/>
      <c r="AN14" s="11"/>
      <c r="AO14" s="11"/>
      <c r="AP14" s="11"/>
      <c r="AQ14" s="37"/>
      <c r="AR14" s="65"/>
      <c r="AS14" s="65"/>
      <c r="AT14" s="65"/>
      <c r="AU14" s="11"/>
      <c r="AV14" s="11"/>
    </row>
    <row r="15" spans="2:52" ht="36.75" customHeight="1">
      <c r="B15" s="15"/>
      <c r="C15" s="1501" t="s">
        <v>440</v>
      </c>
      <c r="D15" s="1502"/>
      <c r="E15" s="1502"/>
      <c r="F15" s="1502"/>
      <c r="G15" s="1502"/>
      <c r="H15" s="1502"/>
      <c r="I15" s="1503"/>
      <c r="J15" s="891"/>
      <c r="K15" s="892"/>
      <c r="L15" s="892"/>
      <c r="M15" s="892"/>
      <c r="N15" s="892"/>
      <c r="O15" s="845"/>
      <c r="P15" s="845"/>
      <c r="Q15" s="845"/>
      <c r="R15" s="845"/>
      <c r="S15" s="845"/>
      <c r="T15" s="845"/>
      <c r="U15" s="845"/>
      <c r="V15" s="845"/>
      <c r="W15" s="845"/>
      <c r="X15" s="846"/>
      <c r="Y15" s="858"/>
      <c r="Z15" s="845"/>
      <c r="AA15" s="893"/>
      <c r="AB15" s="845"/>
      <c r="AC15" s="845"/>
      <c r="AD15" s="845"/>
      <c r="AE15" s="846"/>
      <c r="AF15" s="1216"/>
      <c r="AG15" s="136"/>
      <c r="AH15" s="136"/>
      <c r="AL15" s="15"/>
      <c r="AM15" s="11"/>
      <c r="AN15" s="11"/>
      <c r="AO15" s="11"/>
      <c r="AP15" s="11"/>
      <c r="AQ15" s="37"/>
      <c r="AR15" s="65"/>
      <c r="AS15" s="65"/>
      <c r="AT15" s="65"/>
      <c r="AU15" s="11"/>
      <c r="AV15" s="11"/>
    </row>
    <row r="16" spans="2:52" ht="30" customHeight="1">
      <c r="B16" s="15"/>
      <c r="C16" s="76">
        <v>4</v>
      </c>
      <c r="D16" s="268"/>
      <c r="E16" s="265"/>
      <c r="F16" s="1423"/>
      <c r="G16" s="1424"/>
      <c r="H16" s="344"/>
      <c r="I16" s="77" t="str">
        <f>IF(F16="","",VLOOKUP(F16,'AP.1. Valores-Padrão'!$D$9:$G$13,4,FALSE))</f>
        <v/>
      </c>
      <c r="J16" s="660"/>
      <c r="K16" s="661"/>
      <c r="L16" s="661"/>
      <c r="M16" s="661"/>
      <c r="N16" s="661"/>
      <c r="O16" s="78">
        <f t="shared" si="0"/>
        <v>0</v>
      </c>
      <c r="P16" s="79">
        <f>+SUMPRODUCT('1. Identificação Ben. Oper.'!$D$54:$H$54,J16:N16)</f>
        <v>0</v>
      </c>
      <c r="Q16" s="81">
        <f>+VLOOKUP($J$10,'AP.2. Fatores de conversão'!$A$5:$I$13,3,FALSE)*J16+VLOOKUP($K$10,'AP.2. Fatores de conversão'!$A$5:$I$13,3,FALSE)*K16+VLOOKUP($L$10,'AP.2. Fatores de conversão'!$A$5:$I$13,3,FALSE)*L16+VLOOKUP($M$10,'AP.2. Fatores de conversão'!$A$5:$I$13,3,FALSE)*M16+VLOOKUP($N$10,'AP.2. Fatores de conversão'!$A$5:$I$13,3,FALSE)*N16</f>
        <v>0</v>
      </c>
      <c r="R16" s="81">
        <f>+VLOOKUP($J$10,'AP.2. Fatores de conversão'!$A$5:$I$13,6,FALSE)*J16+VLOOKUP($K$10,'AP.2. Fatores de conversão'!$A$5:$I$13,6,FALSE)*K16+VLOOKUP($L$10,'AP.2. Fatores de conversão'!$A$5:$I$13,6,FALSE)*L16+VLOOKUP($M$10,'AP.2. Fatores de conversão'!$A$5:$I$13,6,FALSE)*M16+VLOOKUP($N$10,'AP.2. Fatores de conversão'!$A$5:$I$13,6,FALSE)*N16</f>
        <v>0</v>
      </c>
      <c r="S16" s="80">
        <f>IF('1. Identificação Ben. Oper.'!$D$52=0,0,R16/'1. Identificação Ben. Oper.'!$D$52)</f>
        <v>0</v>
      </c>
      <c r="T16" s="81">
        <f>(VLOOKUP($J$10,'AP.2. Fatores de conversão'!$A$5:$I$13,9,FALSE)*J16+VLOOKUP($K$10,'AP.2. Fatores de conversão'!$A$5:$I$13,9,FALSE)*K16+VLOOKUP($L$10,'AP.2. Fatores de conversão'!$A$5:$I$13,9,FALSE)*L16+VLOOKUP($M$10,'AP.2. Fatores de conversão'!$A$5:$I$13,9,FALSE)*M16+VLOOKUP($N$10,'AP.2. Fatores de conversão'!$A$5:$I$13,9,FALSE)*N16)/1000</f>
        <v>0</v>
      </c>
      <c r="U16" s="264"/>
      <c r="V16" s="264"/>
      <c r="W16" s="352"/>
      <c r="X16" s="82">
        <f>IF(V16="",0,IF(OR(W16="",W16=0),0,I16+1))</f>
        <v>0</v>
      </c>
      <c r="Y16" s="1477" t="s">
        <v>401</v>
      </c>
      <c r="Z16" s="1467"/>
      <c r="AA16" s="1465" t="s">
        <v>507</v>
      </c>
      <c r="AB16" s="1466"/>
      <c r="AC16" s="1467"/>
      <c r="AD16" s="1474" t="s">
        <v>401</v>
      </c>
      <c r="AE16" s="83">
        <f>IF(P16=0,0,SUM(Y27:Z29)/P16)</f>
        <v>0</v>
      </c>
      <c r="AF16" s="1216"/>
      <c r="AG16" s="136"/>
      <c r="AH16" s="136"/>
      <c r="AL16" s="15"/>
      <c r="AM16" s="11"/>
      <c r="AN16" s="11"/>
      <c r="AO16" s="11"/>
      <c r="AP16" s="11"/>
      <c r="AQ16" s="84"/>
      <c r="AR16" s="65"/>
      <c r="AS16" s="65"/>
      <c r="AT16" s="65"/>
      <c r="AU16" s="11"/>
      <c r="AV16" s="11"/>
    </row>
    <row r="17" spans="2:48" ht="30" customHeight="1">
      <c r="B17" s="15"/>
      <c r="C17" s="76">
        <v>5</v>
      </c>
      <c r="D17" s="268"/>
      <c r="E17" s="265"/>
      <c r="F17" s="1423"/>
      <c r="G17" s="1424"/>
      <c r="H17" s="344"/>
      <c r="I17" s="77" t="str">
        <f>IF(F17="","",VLOOKUP(F17,'AP.1. Valores-Padrão'!$D$9:$G$13,4,FALSE))</f>
        <v/>
      </c>
      <c r="J17" s="660"/>
      <c r="K17" s="661"/>
      <c r="L17" s="661"/>
      <c r="M17" s="661"/>
      <c r="N17" s="661"/>
      <c r="O17" s="78">
        <f t="shared" si="0"/>
        <v>0</v>
      </c>
      <c r="P17" s="79">
        <f>+SUMPRODUCT('1. Identificação Ben. Oper.'!$D$54:$H$54,J17:N17)</f>
        <v>0</v>
      </c>
      <c r="Q17" s="81">
        <f>+VLOOKUP($J$10,'AP.2. Fatores de conversão'!$A$5:$I$13,3,FALSE)*J17+VLOOKUP($K$10,'AP.2. Fatores de conversão'!$A$5:$I$13,3,FALSE)*K17+VLOOKUP($L$10,'AP.2. Fatores de conversão'!$A$5:$I$13,3,FALSE)*L17+VLOOKUP($M$10,'AP.2. Fatores de conversão'!$A$5:$I$13,3,FALSE)*M17+VLOOKUP($N$10,'AP.2. Fatores de conversão'!$A$5:$I$13,3,FALSE)*N17</f>
        <v>0</v>
      </c>
      <c r="R17" s="81">
        <f>+VLOOKUP($J$10,'AP.2. Fatores de conversão'!$A$5:$I$13,6,FALSE)*J17+VLOOKUP($K$10,'AP.2. Fatores de conversão'!$A$5:$I$13,6,FALSE)*K17+VLOOKUP($L$10,'AP.2. Fatores de conversão'!$A$5:$I$13,6,FALSE)*L17+VLOOKUP($M$10,'AP.2. Fatores de conversão'!$A$5:$I$13,6,FALSE)*M17+VLOOKUP($N$10,'AP.2. Fatores de conversão'!$A$5:$I$13,6,FALSE)*N17</f>
        <v>0</v>
      </c>
      <c r="S17" s="80">
        <f>IF('1. Identificação Ben. Oper.'!$D$52=0,0,R17/'1. Identificação Ben. Oper.'!$D$52)</f>
        <v>0</v>
      </c>
      <c r="T17" s="81">
        <f>(VLOOKUP($J$10,'AP.2. Fatores de conversão'!$A$5:$I$13,9,FALSE)*J17+VLOOKUP($K$10,'AP.2. Fatores de conversão'!$A$5:$I$13,9,FALSE)*K17+VLOOKUP($L$10,'AP.2. Fatores de conversão'!$A$5:$I$13,9,FALSE)*L17+VLOOKUP($M$10,'AP.2. Fatores de conversão'!$A$5:$I$13,9,FALSE)*M17+VLOOKUP($N$10,'AP.2. Fatores de conversão'!$A$5:$I$13,9,FALSE)*N17)/1000</f>
        <v>0</v>
      </c>
      <c r="U17" s="264"/>
      <c r="V17" s="264"/>
      <c r="W17" s="352"/>
      <c r="X17" s="82">
        <f>IF(V17="",0,IF(OR(W17="",W17=0),0,I17+1))</f>
        <v>0</v>
      </c>
      <c r="Y17" s="1478"/>
      <c r="Z17" s="1470"/>
      <c r="AA17" s="1468"/>
      <c r="AB17" s="1469"/>
      <c r="AC17" s="1470"/>
      <c r="AD17" s="1475"/>
      <c r="AE17" s="83">
        <f>IF(P17=0,0,SUM(Y30:Z32)/P17)</f>
        <v>0</v>
      </c>
      <c r="AF17" s="1216"/>
      <c r="AG17" s="136"/>
      <c r="AH17" s="136"/>
      <c r="AL17" s="15"/>
      <c r="AM17" s="11"/>
      <c r="AN17" s="11"/>
      <c r="AO17" s="11"/>
      <c r="AP17" s="11"/>
      <c r="AQ17" s="84"/>
      <c r="AR17" s="65"/>
      <c r="AS17" s="65"/>
      <c r="AT17" s="65"/>
      <c r="AU17" s="11"/>
      <c r="AV17" s="11"/>
    </row>
    <row r="18" spans="2:48" ht="30" customHeight="1" thickBot="1">
      <c r="B18" s="15"/>
      <c r="C18" s="166">
        <v>6</v>
      </c>
      <c r="D18" s="616"/>
      <c r="E18" s="366"/>
      <c r="F18" s="1427"/>
      <c r="G18" s="1428"/>
      <c r="H18" s="367"/>
      <c r="I18" s="844" t="str">
        <f>IF(F18="","",VLOOKUP(F18,'AP.1. Valores-Padrão'!$D$9:$G$13,4,FALSE))</f>
        <v/>
      </c>
      <c r="J18" s="865"/>
      <c r="K18" s="866"/>
      <c r="L18" s="866"/>
      <c r="M18" s="866"/>
      <c r="N18" s="866"/>
      <c r="O18" s="87">
        <f>+SUM(J18:N18)</f>
        <v>0</v>
      </c>
      <c r="P18" s="795">
        <f>+SUMPRODUCT('1. Identificação Ben. Oper.'!$D$54:$H$54,J18:N18)</f>
        <v>0</v>
      </c>
      <c r="Q18" s="853">
        <f>+VLOOKUP($J$10,'AP.2. Fatores de conversão'!$A$5:$I$13,3,FALSE)*J18+VLOOKUP($K$10,'AP.2. Fatores de conversão'!$A$5:$I$13,3,FALSE)*K18+VLOOKUP($L$10,'AP.2. Fatores de conversão'!$A$5:$I$13,3,FALSE)*L18+VLOOKUP($M$10,'AP.2. Fatores de conversão'!$A$5:$I$13,3,FALSE)*M18+VLOOKUP($N$10,'AP.2. Fatores de conversão'!$A$5:$I$13,3,FALSE)*N18</f>
        <v>0</v>
      </c>
      <c r="R18" s="853">
        <f>+VLOOKUP($J$10,'AP.2. Fatores de conversão'!$A$5:$I$13,6,FALSE)*J18+VLOOKUP($K$10,'AP.2. Fatores de conversão'!$A$5:$I$13,6,FALSE)*K18+VLOOKUP($L$10,'AP.2. Fatores de conversão'!$A$5:$I$13,6,FALSE)*L18+VLOOKUP($M$10,'AP.2. Fatores de conversão'!$A$5:$I$13,6,FALSE)*M18+VLOOKUP($N$10,'AP.2. Fatores de conversão'!$A$5:$I$13,6,FALSE)*N18</f>
        <v>0</v>
      </c>
      <c r="S18" s="852">
        <f>IF('1. Identificação Ben. Oper.'!$D$52=0,0,R18/'1. Identificação Ben. Oper.'!$D$52)</f>
        <v>0</v>
      </c>
      <c r="T18" s="853">
        <f>(VLOOKUP($J$10,'AP.2. Fatores de conversão'!$A$5:$I$13,9,FALSE)*J18+VLOOKUP($K$10,'AP.2. Fatores de conversão'!$A$5:$I$13,9,FALSE)*K18+VLOOKUP($L$10,'AP.2. Fatores de conversão'!$A$5:$I$13,9,FALSE)*L18+VLOOKUP($M$10,'AP.2. Fatores de conversão'!$A$5:$I$13,9,FALSE)*M18+VLOOKUP($N$10,'AP.2. Fatores de conversão'!$A$5:$I$13,9,FALSE)*N18)/1000</f>
        <v>0</v>
      </c>
      <c r="U18" s="271"/>
      <c r="V18" s="271"/>
      <c r="W18" s="854"/>
      <c r="X18" s="855">
        <f>IF(V18="",0,IF(OR(W18="",W18=0),0,I18+1))</f>
        <v>0</v>
      </c>
      <c r="Y18" s="1479"/>
      <c r="Z18" s="1473"/>
      <c r="AA18" s="1471"/>
      <c r="AB18" s="1472"/>
      <c r="AC18" s="1473"/>
      <c r="AD18" s="1476"/>
      <c r="AE18" s="857">
        <f>IF(P18=0,0,SUM(Y33:Z35)/P18)</f>
        <v>0</v>
      </c>
      <c r="AF18" s="1216"/>
      <c r="AG18" s="136"/>
      <c r="AH18" s="136"/>
      <c r="AL18" s="15"/>
      <c r="AM18" s="11"/>
      <c r="AN18" s="11"/>
      <c r="AO18" s="11"/>
      <c r="AP18" s="11"/>
      <c r="AQ18" s="84"/>
      <c r="AR18" s="65"/>
      <c r="AS18" s="65"/>
      <c r="AT18" s="65"/>
      <c r="AU18" s="11"/>
      <c r="AV18" s="11"/>
    </row>
    <row r="19" spans="2:48" ht="36.75" customHeight="1">
      <c r="B19" s="15"/>
      <c r="C19" s="1429" t="s">
        <v>213</v>
      </c>
      <c r="D19" s="1430"/>
      <c r="E19" s="1430"/>
      <c r="F19" s="1430"/>
      <c r="G19" s="847"/>
      <c r="H19" s="848"/>
      <c r="I19" s="849"/>
      <c r="J19" s="863"/>
      <c r="K19" s="864"/>
      <c r="L19" s="864"/>
      <c r="M19" s="864"/>
      <c r="N19" s="864"/>
      <c r="O19" s="152"/>
      <c r="P19" s="152"/>
      <c r="Q19" s="152"/>
      <c r="R19" s="152"/>
      <c r="S19" s="152"/>
      <c r="T19" s="152"/>
      <c r="U19" s="152"/>
      <c r="V19" s="152"/>
      <c r="W19" s="152"/>
      <c r="X19" s="154"/>
      <c r="Y19" s="850"/>
      <c r="Z19" s="848"/>
      <c r="AA19" s="851"/>
      <c r="AB19" s="848"/>
      <c r="AC19" s="848"/>
      <c r="AD19" s="848"/>
      <c r="AE19" s="849"/>
      <c r="AF19" s="1216"/>
      <c r="AG19" s="136"/>
      <c r="AH19" s="136"/>
      <c r="AL19" s="15"/>
      <c r="AM19" s="11"/>
      <c r="AN19" s="11"/>
      <c r="AO19" s="11"/>
      <c r="AP19" s="11"/>
      <c r="AQ19" s="84"/>
      <c r="AR19" s="65"/>
      <c r="AS19" s="65"/>
      <c r="AT19" s="65"/>
      <c r="AU19" s="11"/>
      <c r="AV19" s="11"/>
    </row>
    <row r="20" spans="2:48" ht="30" customHeight="1">
      <c r="B20" s="15"/>
      <c r="C20" s="76">
        <v>7</v>
      </c>
      <c r="D20" s="268"/>
      <c r="E20" s="265"/>
      <c r="F20" s="1423"/>
      <c r="G20" s="1424"/>
      <c r="H20" s="344"/>
      <c r="I20" s="342"/>
      <c r="J20" s="660"/>
      <c r="K20" s="661"/>
      <c r="L20" s="661"/>
      <c r="M20" s="661"/>
      <c r="N20" s="661"/>
      <c r="O20" s="78">
        <f t="shared" ref="O20:O24" si="4">+SUM(J20:N20)</f>
        <v>0</v>
      </c>
      <c r="P20" s="79">
        <f>+SUMPRODUCT('1. Identificação Ben. Oper.'!$D$54:$H$54,J20:N20)</f>
        <v>0</v>
      </c>
      <c r="Q20" s="81">
        <f>+VLOOKUP($J$10,'AP.2. Fatores de conversão'!$A$5:$I$13,3,FALSE)*J20+VLOOKUP($K$10,'AP.2. Fatores de conversão'!$A$5:$I$13,3,FALSE)*K20+VLOOKUP($L$10,'AP.2. Fatores de conversão'!$A$5:$I$13,3,FALSE)*L20+VLOOKUP($M$10,'AP.2. Fatores de conversão'!$A$5:$I$13,3,FALSE)*M20+VLOOKUP($N$10,'AP.2. Fatores de conversão'!$A$5:$I$13,3,FALSE)*N20</f>
        <v>0</v>
      </c>
      <c r="R20" s="81">
        <f>+VLOOKUP($J$10,'AP.2. Fatores de conversão'!$A$5:$I$13,6,FALSE)*J20+VLOOKUP($K$10,'AP.2. Fatores de conversão'!$A$5:$I$13,6,FALSE)*K20+VLOOKUP($L$10,'AP.2. Fatores de conversão'!$A$5:$I$13,6,FALSE)*L20+VLOOKUP($M$10,'AP.2. Fatores de conversão'!$A$5:$I$13,6,FALSE)*M20+VLOOKUP($N$10,'AP.2. Fatores de conversão'!$A$5:$I$13,6,FALSE)*N20</f>
        <v>0</v>
      </c>
      <c r="S20" s="80">
        <f>IF('1. Identificação Ben. Oper.'!$D$52=0,0,R20/'1. Identificação Ben. Oper.'!$D$52)</f>
        <v>0</v>
      </c>
      <c r="T20" s="81">
        <f>(VLOOKUP($J$10,'AP.2. Fatores de conversão'!$A$5:$I$13,9,FALSE)*J20+VLOOKUP($K$10,'AP.2. Fatores de conversão'!$A$5:$I$13,9,FALSE)*K20+VLOOKUP($L$10,'AP.2. Fatores de conversão'!$A$5:$I$13,9,FALSE)*L20+VLOOKUP($M$10,'AP.2. Fatores de conversão'!$A$5:$I$13,9,FALSE)*M20+VLOOKUP($N$10,'AP.2. Fatores de conversão'!$A$5:$I$13,9,FALSE)*N20)/1000</f>
        <v>0</v>
      </c>
      <c r="U20" s="264"/>
      <c r="V20" s="264"/>
      <c r="W20" s="352"/>
      <c r="X20" s="82">
        <f>IF(V20="",0,IF(OR(W20="",W20=0),0,I20+1))</f>
        <v>0</v>
      </c>
      <c r="Y20" s="304"/>
      <c r="Z20" s="353"/>
      <c r="AA20" s="85" t="s">
        <v>96</v>
      </c>
      <c r="AB20" s="79">
        <f>IF(Y20="",0,IF(Y20=0,Y20+Z20,Y20+Z20-AD20*(1+Z20/Y20)))</f>
        <v>0</v>
      </c>
      <c r="AC20" s="85" t="s">
        <v>96</v>
      </c>
      <c r="AD20" s="1077">
        <v>0</v>
      </c>
      <c r="AE20" s="83">
        <f>IF(P20=0,0,(Y20+Z20)/P20)</f>
        <v>0</v>
      </c>
      <c r="AF20" s="1216"/>
      <c r="AG20" s="136"/>
      <c r="AH20" s="136"/>
      <c r="AL20" s="15"/>
      <c r="AM20" s="11"/>
      <c r="AN20" s="11"/>
      <c r="AO20" s="11"/>
      <c r="AP20" s="11"/>
      <c r="AQ20" s="84"/>
      <c r="AR20" s="65"/>
      <c r="AS20" s="65"/>
      <c r="AT20" s="65"/>
      <c r="AU20" s="11"/>
      <c r="AV20" s="11"/>
    </row>
    <row r="21" spans="2:48" ht="30" customHeight="1">
      <c r="B21" s="15"/>
      <c r="C21" s="76">
        <v>8</v>
      </c>
      <c r="D21" s="268"/>
      <c r="E21" s="265"/>
      <c r="F21" s="1423"/>
      <c r="G21" s="1424"/>
      <c r="H21" s="344"/>
      <c r="I21" s="342"/>
      <c r="J21" s="660"/>
      <c r="K21" s="661"/>
      <c r="L21" s="661"/>
      <c r="M21" s="661"/>
      <c r="N21" s="661"/>
      <c r="O21" s="78">
        <f t="shared" si="4"/>
        <v>0</v>
      </c>
      <c r="P21" s="79">
        <f>+SUMPRODUCT('1. Identificação Ben. Oper.'!$D$54:$H$54,J21:N21)</f>
        <v>0</v>
      </c>
      <c r="Q21" s="81">
        <f>+VLOOKUP($J$10,'AP.2. Fatores de conversão'!$A$5:$I$13,3,FALSE)*J21+VLOOKUP($K$10,'AP.2. Fatores de conversão'!$A$5:$I$13,3,FALSE)*K21+VLOOKUP($L$10,'AP.2. Fatores de conversão'!$A$5:$I$13,3,FALSE)*L21+VLOOKUP($M$10,'AP.2. Fatores de conversão'!$A$5:$I$13,3,FALSE)*M21+VLOOKUP($N$10,'AP.2. Fatores de conversão'!$A$5:$I$13,3,FALSE)*N21</f>
        <v>0</v>
      </c>
      <c r="R21" s="81">
        <f>+VLOOKUP($J$10,'AP.2. Fatores de conversão'!$A$5:$I$13,6,FALSE)*J21+VLOOKUP($K$10,'AP.2. Fatores de conversão'!$A$5:$I$13,6,FALSE)*K21+VLOOKUP($L$10,'AP.2. Fatores de conversão'!$A$5:$I$13,6,FALSE)*L21+VLOOKUP($M$10,'AP.2. Fatores de conversão'!$A$5:$I$13,6,FALSE)*M21+VLOOKUP($N$10,'AP.2. Fatores de conversão'!$A$5:$I$13,6,FALSE)*N21</f>
        <v>0</v>
      </c>
      <c r="S21" s="80">
        <f>IF('1. Identificação Ben. Oper.'!$D$52=0,0,R21/'1. Identificação Ben. Oper.'!$D$52)</f>
        <v>0</v>
      </c>
      <c r="T21" s="81">
        <f>(VLOOKUP($J$10,'AP.2. Fatores de conversão'!$A$5:$I$13,9,FALSE)*J21+VLOOKUP($K$10,'AP.2. Fatores de conversão'!$A$5:$I$13,9,FALSE)*K21+VLOOKUP($L$10,'AP.2. Fatores de conversão'!$A$5:$I$13,9,FALSE)*L21+VLOOKUP($M$10,'AP.2. Fatores de conversão'!$A$5:$I$13,9,FALSE)*M21+VLOOKUP($N$10,'AP.2. Fatores de conversão'!$A$5:$I$13,9,FALSE)*N21)/1000</f>
        <v>0</v>
      </c>
      <c r="U21" s="264"/>
      <c r="V21" s="264"/>
      <c r="W21" s="352"/>
      <c r="X21" s="82">
        <f>IF(V21="",0,IF(OR(W21="",W21=0),0,I21+1))</f>
        <v>0</v>
      </c>
      <c r="Y21" s="304"/>
      <c r="Z21" s="353"/>
      <c r="AA21" s="85" t="s">
        <v>96</v>
      </c>
      <c r="AB21" s="79">
        <f t="shared" ref="AB21:AB24" si="5">IF(Y21="",0,IF(Y21=0,Y21+Z21,Y21+Z21-AD21*(1+Z21/Y21)))</f>
        <v>0</v>
      </c>
      <c r="AC21" s="85" t="s">
        <v>96</v>
      </c>
      <c r="AD21" s="1077">
        <v>0</v>
      </c>
      <c r="AE21" s="83">
        <f>IF(P21=0,0,(Y21+Z21)/P21)</f>
        <v>0</v>
      </c>
      <c r="AF21" s="1216"/>
      <c r="AG21" s="136"/>
      <c r="AH21" s="136"/>
      <c r="AL21" s="15"/>
      <c r="AM21" s="11"/>
      <c r="AN21" s="11"/>
      <c r="AO21" s="11"/>
      <c r="AP21" s="11"/>
      <c r="AQ21" s="84"/>
      <c r="AR21" s="65"/>
      <c r="AS21" s="65"/>
      <c r="AT21" s="65"/>
      <c r="AU21" s="11"/>
      <c r="AV21" s="11"/>
    </row>
    <row r="22" spans="2:48" ht="30" customHeight="1" thickBot="1">
      <c r="B22" s="15"/>
      <c r="C22" s="166">
        <v>9</v>
      </c>
      <c r="D22" s="616"/>
      <c r="E22" s="366"/>
      <c r="F22" s="1427"/>
      <c r="G22" s="1428"/>
      <c r="H22" s="367"/>
      <c r="I22" s="859"/>
      <c r="J22" s="861"/>
      <c r="K22" s="862"/>
      <c r="L22" s="862"/>
      <c r="M22" s="862"/>
      <c r="N22" s="862"/>
      <c r="O22" s="797">
        <f t="shared" si="4"/>
        <v>0</v>
      </c>
      <c r="P22" s="641">
        <f>+SUMPRODUCT('1. Identificação Ben. Oper.'!$D$54:$H$54,J22:N22)</f>
        <v>0</v>
      </c>
      <c r="Q22" s="799">
        <f>+VLOOKUP($J$10,'AP.2. Fatores de conversão'!$A$5:$I$13,3,FALSE)*J22+VLOOKUP($K$10,'AP.2. Fatores de conversão'!$A$5:$I$13,3,FALSE)*K22+VLOOKUP($L$10,'AP.2. Fatores de conversão'!$A$5:$I$13,3,FALSE)*L22+VLOOKUP($M$10,'AP.2. Fatores de conversão'!$A$5:$I$13,3,FALSE)*M22+VLOOKUP($N$10,'AP.2. Fatores de conversão'!$A$5:$I$13,3,FALSE)*N22</f>
        <v>0</v>
      </c>
      <c r="R22" s="799">
        <f>+VLOOKUP($J$10,'AP.2. Fatores de conversão'!$A$5:$I$13,6,FALSE)*J22+VLOOKUP($K$10,'AP.2. Fatores de conversão'!$A$5:$I$13,6,FALSE)*K22+VLOOKUP($L$10,'AP.2. Fatores de conversão'!$A$5:$I$13,6,FALSE)*L22+VLOOKUP($M$10,'AP.2. Fatores de conversão'!$A$5:$I$13,6,FALSE)*M22+VLOOKUP($N$10,'AP.2. Fatores de conversão'!$A$5:$I$13,6,FALSE)*N22</f>
        <v>0</v>
      </c>
      <c r="S22" s="80">
        <f>IF('1. Identificação Ben. Oper.'!$D$52=0,0,R22/'1. Identificação Ben. Oper.'!$D$52)</f>
        <v>0</v>
      </c>
      <c r="T22" s="799">
        <f>(VLOOKUP($J$10,'AP.2. Fatores de conversão'!$A$5:$I$13,9,FALSE)*J22+VLOOKUP($K$10,'AP.2. Fatores de conversão'!$A$5:$I$13,9,FALSE)*K22+VLOOKUP($L$10,'AP.2. Fatores de conversão'!$A$5:$I$13,9,FALSE)*L22+VLOOKUP($M$10,'AP.2. Fatores de conversão'!$A$5:$I$13,9,FALSE)*M22+VLOOKUP($N$10,'AP.2. Fatores de conversão'!$A$5:$I$13,9,FALSE)*N22)/1000</f>
        <v>0</v>
      </c>
      <c r="U22" s="361"/>
      <c r="V22" s="361"/>
      <c r="W22" s="841"/>
      <c r="X22" s="800">
        <f>IF(V22="",0,IF(OR(W22="",W22=0),0,I22+1))</f>
        <v>0</v>
      </c>
      <c r="Y22" s="354"/>
      <c r="Z22" s="355"/>
      <c r="AA22" s="856" t="s">
        <v>96</v>
      </c>
      <c r="AB22" s="795">
        <f t="shared" si="5"/>
        <v>0</v>
      </c>
      <c r="AC22" s="856" t="s">
        <v>96</v>
      </c>
      <c r="AD22" s="1089">
        <v>0</v>
      </c>
      <c r="AE22" s="857">
        <f>IF(P22=0,0,(Y22+Z22)/P22)</f>
        <v>0</v>
      </c>
      <c r="AF22" s="1216"/>
      <c r="AG22" s="136"/>
      <c r="AH22" s="136"/>
      <c r="AL22" s="15"/>
      <c r="AM22" s="11"/>
      <c r="AN22" s="11"/>
      <c r="AO22" s="11"/>
      <c r="AP22" s="11"/>
      <c r="AQ22" s="84"/>
      <c r="AR22" s="65"/>
      <c r="AS22" s="65"/>
      <c r="AT22" s="65"/>
      <c r="AU22" s="11"/>
      <c r="AV22" s="11"/>
    </row>
    <row r="23" spans="2:48" ht="33" customHeight="1">
      <c r="B23" s="15"/>
      <c r="C23" s="1431" t="s">
        <v>431</v>
      </c>
      <c r="D23" s="1432"/>
      <c r="E23" s="1432"/>
      <c r="F23" s="1432"/>
      <c r="G23" s="1079"/>
      <c r="H23" s="1080" t="s">
        <v>271</v>
      </c>
      <c r="I23" s="1081"/>
      <c r="J23" s="1082"/>
      <c r="K23" s="1083"/>
      <c r="L23" s="1083"/>
      <c r="M23" s="1083"/>
      <c r="N23" s="1083"/>
      <c r="O23" s="1084"/>
      <c r="P23" s="1084"/>
      <c r="Q23" s="1084"/>
      <c r="R23" s="1084"/>
      <c r="S23" s="1084"/>
      <c r="T23" s="1084"/>
      <c r="U23" s="1084"/>
      <c r="V23" s="1084"/>
      <c r="W23" s="1084"/>
      <c r="X23" s="1081"/>
      <c r="Y23" s="1085"/>
      <c r="Z23" s="1086"/>
      <c r="AA23" s="1087"/>
      <c r="AB23" s="1086"/>
      <c r="AC23" s="1086"/>
      <c r="AD23" s="1086"/>
      <c r="AE23" s="1088"/>
      <c r="AF23" s="1216"/>
      <c r="AG23" s="136"/>
      <c r="AH23" s="136"/>
      <c r="AL23" s="15"/>
      <c r="AM23" s="11"/>
      <c r="AN23" s="11"/>
      <c r="AO23" s="11"/>
      <c r="AP23" s="11"/>
      <c r="AQ23" s="84"/>
      <c r="AR23" s="65"/>
      <c r="AS23" s="65"/>
      <c r="AT23" s="65"/>
      <c r="AU23" s="11"/>
      <c r="AV23" s="11"/>
    </row>
    <row r="24" spans="2:48" ht="30" customHeight="1" thickBot="1">
      <c r="B24" s="15"/>
      <c r="C24" s="86">
        <v>10</v>
      </c>
      <c r="D24" s="270"/>
      <c r="E24" s="345"/>
      <c r="F24" s="1427"/>
      <c r="G24" s="1428"/>
      <c r="H24" s="347"/>
      <c r="I24" s="860"/>
      <c r="J24" s="867"/>
      <c r="K24" s="868"/>
      <c r="L24" s="868"/>
      <c r="M24" s="868"/>
      <c r="N24" s="868"/>
      <c r="O24" s="87">
        <f t="shared" si="4"/>
        <v>0</v>
      </c>
      <c r="P24" s="795">
        <f>+SUMPRODUCT('1. Identificação Ben. Oper.'!$D$54:$H$54,J24:N24)</f>
        <v>0</v>
      </c>
      <c r="Q24" s="853">
        <f>+VLOOKUP($J$10,'AP.2. Fatores de conversão'!$A$5:$I$13,3,FALSE)*J24+VLOOKUP($K$10,'AP.2. Fatores de conversão'!$A$5:$I$13,3,FALSE)*K24+VLOOKUP($L$10,'AP.2. Fatores de conversão'!$A$5:$I$13,3,FALSE)*L24+VLOOKUP($M$10,'AP.2. Fatores de conversão'!$A$5:$I$13,3,FALSE)*M24+VLOOKUP($N$10,'AP.2. Fatores de conversão'!$A$5:$I$13,3,FALSE)*N24</f>
        <v>0</v>
      </c>
      <c r="R24" s="853">
        <f>+VLOOKUP($J$10,'AP.2. Fatores de conversão'!$A$5:$I$13,6,FALSE)*J24+VLOOKUP($K$10,'AP.2. Fatores de conversão'!$A$5:$I$13,6,FALSE)*K24+VLOOKUP($L$10,'AP.2. Fatores de conversão'!$A$5:$I$13,6,FALSE)*L24+VLOOKUP($M$10,'AP.2. Fatores de conversão'!$A$5:$I$13,6,FALSE)*M24+VLOOKUP($N$10,'AP.2. Fatores de conversão'!$A$5:$I$13,6,FALSE)*N24</f>
        <v>0</v>
      </c>
      <c r="S24" s="80">
        <f>IF('1. Identificação Ben. Oper.'!$D$52=0,0,R24/'1. Identificação Ben. Oper.'!$D$52)</f>
        <v>0</v>
      </c>
      <c r="T24" s="853">
        <f>(VLOOKUP($J$10,'AP.2. Fatores de conversão'!$A$5:$I$13,9,FALSE)*J24+VLOOKUP($K$10,'AP.2. Fatores de conversão'!$A$5:$I$13,9,FALSE)*K24+VLOOKUP($L$10,'AP.2. Fatores de conversão'!$A$5:$I$13,9,FALSE)*L24+VLOOKUP($M$10,'AP.2. Fatores de conversão'!$A$5:$I$13,9,FALSE)*M24+VLOOKUP($N$10,'AP.2. Fatores de conversão'!$A$5:$I$13,9,FALSE)*N24)/1000</f>
        <v>0</v>
      </c>
      <c r="U24" s="617"/>
      <c r="V24" s="617"/>
      <c r="W24" s="617"/>
      <c r="X24" s="855">
        <f>IF(V24="",0,IF(OR(W24="",W24=0),0,I24+1))</f>
        <v>0</v>
      </c>
      <c r="Y24" s="801"/>
      <c r="Z24" s="802"/>
      <c r="AA24" s="803" t="s">
        <v>96</v>
      </c>
      <c r="AB24" s="795">
        <f t="shared" si="5"/>
        <v>0</v>
      </c>
      <c r="AC24" s="803" t="s">
        <v>96</v>
      </c>
      <c r="AD24" s="1089">
        <v>0</v>
      </c>
      <c r="AE24" s="805">
        <f>IF(P24=0,0,(Y24+Z24)/P24)</f>
        <v>0</v>
      </c>
      <c r="AF24" s="1216"/>
      <c r="AG24" s="155"/>
      <c r="AH24" s="155"/>
      <c r="AL24" s="15"/>
      <c r="AM24" s="11"/>
      <c r="AN24" s="11"/>
      <c r="AO24" s="11"/>
      <c r="AP24" s="11"/>
      <c r="AQ24" s="84"/>
      <c r="AR24" s="65"/>
      <c r="AS24" s="65"/>
      <c r="AT24" s="65"/>
      <c r="AU24" s="11"/>
      <c r="AV24" s="11"/>
    </row>
    <row r="25" spans="2:48" ht="39.75" customHeight="1" thickBot="1">
      <c r="B25" s="15"/>
      <c r="C25" s="1457" t="s">
        <v>439</v>
      </c>
      <c r="D25" s="1458"/>
      <c r="E25" s="1458"/>
      <c r="F25" s="1458"/>
      <c r="G25" s="1458"/>
      <c r="H25" s="1458"/>
      <c r="I25" s="1459"/>
      <c r="J25" s="820"/>
      <c r="K25" s="818"/>
      <c r="L25" s="818"/>
      <c r="M25" s="818"/>
      <c r="N25" s="818"/>
      <c r="O25" s="817"/>
      <c r="P25" s="819"/>
      <c r="Q25" s="818"/>
      <c r="R25" s="818"/>
      <c r="S25" s="821"/>
      <c r="T25" s="818"/>
      <c r="U25" s="822"/>
      <c r="V25" s="822"/>
      <c r="W25" s="822"/>
      <c r="X25" s="823"/>
      <c r="Y25" s="871"/>
      <c r="Z25" s="871"/>
      <c r="AA25" s="824"/>
      <c r="AB25" s="819"/>
      <c r="AC25" s="824"/>
      <c r="AD25" s="819"/>
      <c r="AE25" s="979"/>
      <c r="AF25" s="1216"/>
      <c r="AG25" s="155"/>
      <c r="AH25" s="155"/>
      <c r="AL25" s="15"/>
      <c r="AM25" s="11"/>
      <c r="AN25" s="11"/>
      <c r="AO25" s="11"/>
      <c r="AP25" s="11"/>
      <c r="AQ25" s="84"/>
      <c r="AR25" s="65"/>
      <c r="AS25" s="65"/>
      <c r="AT25" s="65"/>
      <c r="AU25" s="11"/>
      <c r="AV25" s="11"/>
    </row>
    <row r="26" spans="2:48" ht="37.5" customHeight="1" thickBot="1">
      <c r="B26" s="15"/>
      <c r="C26" s="833" t="s">
        <v>335</v>
      </c>
      <c r="D26" s="1460" t="s">
        <v>10</v>
      </c>
      <c r="E26" s="1461"/>
      <c r="F26" s="834" t="s">
        <v>336</v>
      </c>
      <c r="G26" s="1462" t="s">
        <v>512</v>
      </c>
      <c r="H26" s="1462"/>
      <c r="I26" s="1463"/>
      <c r="J26" s="828"/>
      <c r="K26" s="826"/>
      <c r="L26" s="826"/>
      <c r="M26" s="826"/>
      <c r="N26" s="826"/>
      <c r="O26" s="825"/>
      <c r="P26" s="827"/>
      <c r="Q26" s="826"/>
      <c r="R26" s="826"/>
      <c r="S26" s="829"/>
      <c r="T26" s="826"/>
      <c r="U26" s="830"/>
      <c r="V26" s="830"/>
      <c r="W26" s="830"/>
      <c r="X26" s="831"/>
      <c r="Y26" s="872"/>
      <c r="Z26" s="872"/>
      <c r="AA26" s="832"/>
      <c r="AB26" s="827"/>
      <c r="AC26" s="832"/>
      <c r="AD26" s="827"/>
      <c r="AE26" s="837" t="s">
        <v>337</v>
      </c>
      <c r="AF26" s="1216"/>
      <c r="AG26" s="155"/>
      <c r="AH26" s="155"/>
      <c r="AL26" s="15"/>
      <c r="AM26" s="11"/>
      <c r="AN26" s="11"/>
      <c r="AO26" s="11"/>
      <c r="AP26" s="11"/>
      <c r="AQ26" s="84"/>
      <c r="AR26" s="65"/>
      <c r="AS26" s="65"/>
      <c r="AT26" s="65"/>
      <c r="AU26" s="11"/>
      <c r="AV26" s="11"/>
    </row>
    <row r="27" spans="2:48" ht="30" customHeight="1">
      <c r="B27" s="15"/>
      <c r="C27" s="1445">
        <f>C16</f>
        <v>4</v>
      </c>
      <c r="D27" s="1433" t="str">
        <f>IF(D16="","",D16)</f>
        <v/>
      </c>
      <c r="E27" s="1434"/>
      <c r="F27" s="838"/>
      <c r="G27" s="1439" t="str">
        <f>IF(D27="","",'AP.2. Fatores de conversão'!I22)</f>
        <v/>
      </c>
      <c r="H27" s="1440"/>
      <c r="I27" s="1441"/>
      <c r="J27" s="1483"/>
      <c r="K27" s="1484"/>
      <c r="L27" s="1484"/>
      <c r="M27" s="1484"/>
      <c r="N27" s="1484"/>
      <c r="O27" s="1484"/>
      <c r="P27" s="1484"/>
      <c r="Q27" s="1484"/>
      <c r="R27" s="1484"/>
      <c r="S27" s="1484"/>
      <c r="T27" s="1484"/>
      <c r="U27" s="1484"/>
      <c r="V27" s="1484"/>
      <c r="W27" s="1484"/>
      <c r="X27" s="1485"/>
      <c r="Y27" s="869"/>
      <c r="Z27" s="806"/>
      <c r="AA27" s="1418" t="str">
        <f>IF(AND(F27="",F28="",F29=""),"",IF(F16="","",IF(AND($F$27="",$F$28="",$F$29=""),VLOOKUP(F16,'AP.1. Valores-Padrão'!$D$9:$F$13,3,FALSE)*H16,VLOOKUP(F16,'AP.1. Valores-Padrão'!$D$9:$F$13,3,FALSE)*1.2*H16)))</f>
        <v/>
      </c>
      <c r="AB27" s="796" t="str">
        <f>IF(F27="","",IF(Y27="","",IF(AF27&lt;$AA$27*AE27,AF27*(1+Z27/Y27),$AA$27*AE27*(1+Z27/Y27))))</f>
        <v/>
      </c>
      <c r="AC27" s="968" t="str">
        <f>IF(Y27="","-",IF(AB27="","",((Y27+Z27)-AB27-AD27*(1+Z27/Y27))))</f>
        <v>-</v>
      </c>
      <c r="AD27" s="1077">
        <v>0</v>
      </c>
      <c r="AE27" s="807" t="str">
        <f>IF(F27="","",IF(Y27="","",(Y27+Z27)/SUM($Y$27:$Z$29)))</f>
        <v/>
      </c>
      <c r="AF27" s="1215">
        <f>Y27-AD27</f>
        <v>0</v>
      </c>
      <c r="AG27" s="155"/>
      <c r="AH27" s="155"/>
      <c r="AL27" s="15"/>
      <c r="AM27" s="11"/>
      <c r="AN27" s="11"/>
      <c r="AO27" s="11"/>
      <c r="AP27" s="11"/>
      <c r="AQ27" s="84"/>
      <c r="AR27" s="65"/>
      <c r="AS27" s="65"/>
      <c r="AT27" s="65"/>
      <c r="AU27" s="11"/>
      <c r="AV27" s="11"/>
    </row>
    <row r="28" spans="2:48" ht="30" customHeight="1">
      <c r="B28" s="15"/>
      <c r="C28" s="1446"/>
      <c r="D28" s="1435"/>
      <c r="E28" s="1436"/>
      <c r="F28" s="268"/>
      <c r="G28" s="1420" t="str">
        <f>IF(D27="","",'AP.2. Fatores de conversão'!I24)</f>
        <v/>
      </c>
      <c r="H28" s="1421"/>
      <c r="I28" s="1422"/>
      <c r="J28" s="1486"/>
      <c r="K28" s="1487"/>
      <c r="L28" s="1487"/>
      <c r="M28" s="1487"/>
      <c r="N28" s="1487"/>
      <c r="O28" s="1487"/>
      <c r="P28" s="1487"/>
      <c r="Q28" s="1487"/>
      <c r="R28" s="1487"/>
      <c r="S28" s="1487"/>
      <c r="T28" s="1487"/>
      <c r="U28" s="1487"/>
      <c r="V28" s="1487"/>
      <c r="W28" s="1487"/>
      <c r="X28" s="1488"/>
      <c r="Y28" s="304"/>
      <c r="Z28" s="806"/>
      <c r="AA28" s="1418"/>
      <c r="AB28" s="796" t="str">
        <f t="shared" ref="AB28:AB29" si="6">IF(F28="","",IF(Y28="","",IF(AF28&lt;$AA$27*AE28,AF28*(1+Z28/Y28),$AA$27*AE28*(1+Z28/Y28))))</f>
        <v/>
      </c>
      <c r="AC28" s="297" t="str">
        <f t="shared" ref="AC28:AC35" si="7">IF(Y28="","-",IF(AB28="","",((Y28+Z28)-AB28-AD28*(1+Z28/Y28))))</f>
        <v>-</v>
      </c>
      <c r="AD28" s="1077">
        <v>0</v>
      </c>
      <c r="AE28" s="807" t="str">
        <f>IF(F28="","",IF(Y28="","",(Y28+Z28)/SUM($Y$27:$Z$29)))</f>
        <v/>
      </c>
      <c r="AF28" s="1215">
        <f t="shared" ref="AF28:AF35" si="8">Y28-AD28</f>
        <v>0</v>
      </c>
      <c r="AG28" s="1073"/>
      <c r="AH28" s="155"/>
      <c r="AL28" s="15"/>
      <c r="AM28" s="11"/>
      <c r="AN28" s="11"/>
      <c r="AO28" s="11"/>
      <c r="AP28" s="11"/>
      <c r="AQ28" s="84"/>
      <c r="AR28" s="65"/>
      <c r="AS28" s="65"/>
      <c r="AT28" s="65"/>
      <c r="AU28" s="11"/>
      <c r="AV28" s="11"/>
    </row>
    <row r="29" spans="2:48" ht="30" customHeight="1" thickBot="1">
      <c r="B29" s="15"/>
      <c r="C29" s="1447"/>
      <c r="D29" s="1437"/>
      <c r="E29" s="1438"/>
      <c r="F29" s="270"/>
      <c r="G29" s="1442" t="str">
        <f>IF(D27="","",'AP.2. Fatores de conversão'!I21)</f>
        <v/>
      </c>
      <c r="H29" s="1443"/>
      <c r="I29" s="1444"/>
      <c r="J29" s="1486"/>
      <c r="K29" s="1487"/>
      <c r="L29" s="1487"/>
      <c r="M29" s="1487"/>
      <c r="N29" s="1487"/>
      <c r="O29" s="1487"/>
      <c r="P29" s="1487"/>
      <c r="Q29" s="1487"/>
      <c r="R29" s="1487"/>
      <c r="S29" s="1487"/>
      <c r="T29" s="1487"/>
      <c r="U29" s="1487"/>
      <c r="V29" s="1487"/>
      <c r="W29" s="1487"/>
      <c r="X29" s="1488"/>
      <c r="Y29" s="801"/>
      <c r="Z29" s="1074"/>
      <c r="AA29" s="1418"/>
      <c r="AB29" s="1075" t="str">
        <f t="shared" si="6"/>
        <v/>
      </c>
      <c r="AC29" s="804" t="str">
        <f t="shared" si="7"/>
        <v>-</v>
      </c>
      <c r="AD29" s="1078">
        <v>0</v>
      </c>
      <c r="AE29" s="1076" t="str">
        <f>IF(F29="","",IF(Y29="","",(Y29+Z29)/SUM($Y$27:$Z$29)))</f>
        <v/>
      </c>
      <c r="AF29" s="1215">
        <f t="shared" si="8"/>
        <v>0</v>
      </c>
      <c r="AG29" s="155"/>
      <c r="AH29" s="155"/>
      <c r="AL29" s="15"/>
      <c r="AM29" s="11"/>
      <c r="AN29" s="11"/>
      <c r="AO29" s="11"/>
      <c r="AP29" s="11"/>
      <c r="AQ29" s="84"/>
      <c r="AR29" s="65"/>
      <c r="AS29" s="65"/>
      <c r="AT29" s="65"/>
      <c r="AU29" s="11"/>
      <c r="AV29" s="11"/>
    </row>
    <row r="30" spans="2:48" ht="30" customHeight="1">
      <c r="B30" s="15"/>
      <c r="C30" s="1445">
        <f>C17</f>
        <v>5</v>
      </c>
      <c r="D30" s="1433" t="str">
        <f>IF(D17="","",D17)</f>
        <v/>
      </c>
      <c r="E30" s="1434"/>
      <c r="F30" s="838"/>
      <c r="G30" s="1439" t="str">
        <f>IF(D30="","",'AP.2. Fatores de conversão'!I22)</f>
        <v/>
      </c>
      <c r="H30" s="1440"/>
      <c r="I30" s="1441"/>
      <c r="J30" s="1486"/>
      <c r="K30" s="1487"/>
      <c r="L30" s="1487"/>
      <c r="M30" s="1487"/>
      <c r="N30" s="1487"/>
      <c r="O30" s="1487"/>
      <c r="P30" s="1487"/>
      <c r="Q30" s="1487"/>
      <c r="R30" s="1487"/>
      <c r="S30" s="1487"/>
      <c r="T30" s="1487"/>
      <c r="U30" s="1487"/>
      <c r="V30" s="1487"/>
      <c r="W30" s="1487"/>
      <c r="X30" s="1488"/>
      <c r="Y30" s="793"/>
      <c r="Z30" s="812"/>
      <c r="AA30" s="1504" t="str">
        <f>IF(AND(F30="",F31="",F32=""),"",IF(F17="","",IF(AND($F$30="",$F$31="",$F$32=""),VLOOKUP(F17,'AP.1. Valores-Padrão'!$D$9:$F$13,3,FALSE)*H17,VLOOKUP(F17,'AP.1. Valores-Padrão'!$D$9:$F$13,3,FALSE)*1.2*H17)))</f>
        <v/>
      </c>
      <c r="AB30" s="794" t="str">
        <f>IF(F30="","",IF(Y30="","",IF(AF30&lt;$AA$30*AE30,AF30*(1+Z30/Y30),$AA$30*AE30*(1+Z30/Y30))))</f>
        <v/>
      </c>
      <c r="AC30" s="808" t="str">
        <f t="shared" si="7"/>
        <v>-</v>
      </c>
      <c r="AD30" s="1090">
        <v>0</v>
      </c>
      <c r="AE30" s="810" t="str">
        <f>IF(F30="","",IF(Y30="","",(Y30+Z30)/SUM($Y$30:$Z$32)))</f>
        <v/>
      </c>
      <c r="AF30" s="1215">
        <f t="shared" si="8"/>
        <v>0</v>
      </c>
      <c r="AG30" s="155"/>
      <c r="AH30" s="155"/>
      <c r="AL30" s="15"/>
      <c r="AM30" s="11"/>
      <c r="AN30" s="11"/>
      <c r="AO30" s="11"/>
      <c r="AP30" s="11"/>
      <c r="AQ30" s="84"/>
      <c r="AR30" s="65"/>
      <c r="AS30" s="65"/>
      <c r="AT30" s="65"/>
      <c r="AU30" s="11"/>
      <c r="AV30" s="11"/>
    </row>
    <row r="31" spans="2:48" ht="30" customHeight="1">
      <c r="B31" s="15"/>
      <c r="C31" s="1446"/>
      <c r="D31" s="1435"/>
      <c r="E31" s="1436"/>
      <c r="F31" s="268"/>
      <c r="G31" s="1420" t="str">
        <f>IF(D30="","",'AP.2. Fatores de conversão'!I24)</f>
        <v/>
      </c>
      <c r="H31" s="1421"/>
      <c r="I31" s="1422"/>
      <c r="J31" s="1486"/>
      <c r="K31" s="1487"/>
      <c r="L31" s="1487"/>
      <c r="M31" s="1487"/>
      <c r="N31" s="1487"/>
      <c r="O31" s="1487"/>
      <c r="P31" s="1487"/>
      <c r="Q31" s="1487"/>
      <c r="R31" s="1487"/>
      <c r="S31" s="1487"/>
      <c r="T31" s="1487"/>
      <c r="U31" s="1487"/>
      <c r="V31" s="1487"/>
      <c r="W31" s="1487"/>
      <c r="X31" s="1488"/>
      <c r="Y31" s="304"/>
      <c r="Z31" s="264"/>
      <c r="AA31" s="1418"/>
      <c r="AB31" s="79" t="str">
        <f t="shared" ref="AB31:AB32" si="9">IF(F31="","",IF(Y31="","",IF(AF31&lt;$AA$30*AE31,AF31*(1+Z31/Y31),$AA$30*AE31*(1+Z31/Y31))))</f>
        <v/>
      </c>
      <c r="AC31" s="297" t="str">
        <f t="shared" si="7"/>
        <v>-</v>
      </c>
      <c r="AD31" s="1091">
        <v>0</v>
      </c>
      <c r="AE31" s="807" t="str">
        <f>IF(F31="","",IF(Y31="","",(Y31+Z31)/SUM($Y$30:$Z$32)))</f>
        <v/>
      </c>
      <c r="AF31" s="1215">
        <f t="shared" si="8"/>
        <v>0</v>
      </c>
      <c r="AG31" s="155"/>
      <c r="AH31" s="155"/>
      <c r="AL31" s="15"/>
      <c r="AM31" s="11"/>
      <c r="AN31" s="11"/>
      <c r="AO31" s="11"/>
      <c r="AP31" s="11"/>
      <c r="AQ31" s="84"/>
      <c r="AR31" s="65"/>
      <c r="AS31" s="65"/>
      <c r="AT31" s="65"/>
      <c r="AU31" s="11"/>
      <c r="AV31" s="11"/>
    </row>
    <row r="32" spans="2:48" ht="30" customHeight="1" thickBot="1">
      <c r="B32" s="15"/>
      <c r="C32" s="1447"/>
      <c r="D32" s="1437"/>
      <c r="E32" s="1438"/>
      <c r="F32" s="270"/>
      <c r="G32" s="1442" t="str">
        <f>IF(D30="","",'AP.2. Fatores de conversão'!I21)</f>
        <v/>
      </c>
      <c r="H32" s="1443"/>
      <c r="I32" s="1444"/>
      <c r="J32" s="1486"/>
      <c r="K32" s="1487"/>
      <c r="L32" s="1487"/>
      <c r="M32" s="1487"/>
      <c r="N32" s="1487"/>
      <c r="O32" s="1487"/>
      <c r="P32" s="1487"/>
      <c r="Q32" s="1487"/>
      <c r="R32" s="1487"/>
      <c r="S32" s="1487"/>
      <c r="T32" s="1487"/>
      <c r="U32" s="1487"/>
      <c r="V32" s="1487"/>
      <c r="W32" s="1487"/>
      <c r="X32" s="1488"/>
      <c r="Y32" s="354"/>
      <c r="Z32" s="355"/>
      <c r="AA32" s="1419"/>
      <c r="AB32" s="795" t="str">
        <f t="shared" si="9"/>
        <v/>
      </c>
      <c r="AC32" s="809" t="str">
        <f t="shared" si="7"/>
        <v>-</v>
      </c>
      <c r="AD32" s="1089">
        <v>0</v>
      </c>
      <c r="AE32" s="811" t="str">
        <f>IF(F32="","",IF(Y32="","",(Y32+Z32)/SUM($Y$30:$Z$32)))</f>
        <v/>
      </c>
      <c r="AF32" s="1215">
        <f t="shared" si="8"/>
        <v>0</v>
      </c>
      <c r="AG32" s="155"/>
      <c r="AH32" s="155"/>
      <c r="AL32" s="15"/>
      <c r="AM32" s="11"/>
      <c r="AN32" s="11"/>
      <c r="AO32" s="11"/>
      <c r="AP32" s="11"/>
      <c r="AQ32" s="84"/>
      <c r="AR32" s="65"/>
      <c r="AS32" s="65"/>
      <c r="AT32" s="65"/>
      <c r="AU32" s="11"/>
      <c r="AV32" s="11"/>
    </row>
    <row r="33" spans="2:60" ht="30" customHeight="1">
      <c r="B33" s="15"/>
      <c r="C33" s="1445">
        <f>C18</f>
        <v>6</v>
      </c>
      <c r="D33" s="1433" t="str">
        <f>IF(D18="","",D18)</f>
        <v/>
      </c>
      <c r="E33" s="1434"/>
      <c r="F33" s="838"/>
      <c r="G33" s="1439" t="str">
        <f>IF(D33="","",'AP.2. Fatores de conversão'!I22)</f>
        <v/>
      </c>
      <c r="H33" s="1440"/>
      <c r="I33" s="1441"/>
      <c r="J33" s="1486"/>
      <c r="K33" s="1487"/>
      <c r="L33" s="1487"/>
      <c r="M33" s="1487"/>
      <c r="N33" s="1487"/>
      <c r="O33" s="1487"/>
      <c r="P33" s="1487"/>
      <c r="Q33" s="1487"/>
      <c r="R33" s="1487"/>
      <c r="S33" s="1487"/>
      <c r="T33" s="1487"/>
      <c r="U33" s="1487"/>
      <c r="V33" s="1487"/>
      <c r="W33" s="1487"/>
      <c r="X33" s="1488"/>
      <c r="Y33" s="793"/>
      <c r="Z33" s="812"/>
      <c r="AA33" s="1418" t="str">
        <f>IF(AND(F33="",F34="",F35=""),"",IF(F18="","",IF(AND($F$33="",$F$34="",$F$35=""),VLOOKUP(F18,'AP.1. Valores-Padrão'!$D$9:$F$13,3,FALSE)*H18,VLOOKUP(F18,'AP.1. Valores-Padrão'!$D$9:$F$13,3,FALSE)*1.2*H18)))</f>
        <v/>
      </c>
      <c r="AB33" s="794" t="str">
        <f>IF(F33="","",IF(Y33="","",IF(Y33&lt;$AA$33*AE33,(Y33+Z33)-AD33,$AA$33*AE33+(Z33/Y33)*$AA$33*AE33-AD33)))</f>
        <v/>
      </c>
      <c r="AC33" s="808" t="str">
        <f t="shared" si="7"/>
        <v>-</v>
      </c>
      <c r="AD33" s="1092">
        <v>0</v>
      </c>
      <c r="AE33" s="810" t="str">
        <f>IF(F33="","",IF(Y33="","",(Y33+Z33)/SUM($Y$33:$Z$35)))</f>
        <v/>
      </c>
      <c r="AF33" s="1215">
        <f t="shared" si="8"/>
        <v>0</v>
      </c>
      <c r="AG33" s="155"/>
      <c r="AH33" s="155"/>
      <c r="AL33" s="15"/>
      <c r="AM33" s="11"/>
      <c r="AN33" s="11"/>
      <c r="AO33" s="11"/>
      <c r="AP33" s="11"/>
      <c r="AQ33" s="84"/>
      <c r="AR33" s="65"/>
      <c r="AS33" s="65"/>
      <c r="AT33" s="65"/>
      <c r="AU33" s="11"/>
      <c r="AV33" s="11"/>
    </row>
    <row r="34" spans="2:60" ht="30" customHeight="1">
      <c r="B34" s="15"/>
      <c r="C34" s="1446"/>
      <c r="D34" s="1435"/>
      <c r="E34" s="1436"/>
      <c r="F34" s="268"/>
      <c r="G34" s="1420" t="str">
        <f>IF(D33="","",'AP.2. Fatores de conversão'!I24)</f>
        <v/>
      </c>
      <c r="H34" s="1421"/>
      <c r="I34" s="1422"/>
      <c r="J34" s="1486"/>
      <c r="K34" s="1487"/>
      <c r="L34" s="1487"/>
      <c r="M34" s="1487"/>
      <c r="N34" s="1487"/>
      <c r="O34" s="1487"/>
      <c r="P34" s="1487"/>
      <c r="Q34" s="1487"/>
      <c r="R34" s="1487"/>
      <c r="S34" s="1487"/>
      <c r="T34" s="1487"/>
      <c r="U34" s="1487"/>
      <c r="V34" s="1487"/>
      <c r="W34" s="1487"/>
      <c r="X34" s="1488"/>
      <c r="Y34" s="304"/>
      <c r="Z34" s="264"/>
      <c r="AA34" s="1418"/>
      <c r="AB34" s="79" t="str">
        <f t="shared" ref="AB34:AB35" si="10">IF(F34="","",IF(Y34="","",IF(Y34&lt;$AA$33*AE34,(Y34+Z34)-AD34,$AA$33*AE34+(Z34/Y34)*$AA$33*AE34-AD34)))</f>
        <v/>
      </c>
      <c r="AC34" s="297" t="str">
        <f t="shared" si="7"/>
        <v>-</v>
      </c>
      <c r="AD34" s="1077">
        <v>0</v>
      </c>
      <c r="AE34" s="807" t="str">
        <f>IF(F34="","",IF(Y34="","",(Y34+Z34)/SUM($Y$33:$Z$35)))</f>
        <v/>
      </c>
      <c r="AF34" s="1215">
        <f t="shared" si="8"/>
        <v>0</v>
      </c>
      <c r="AG34" s="155"/>
      <c r="AH34" s="155"/>
      <c r="AL34" s="15"/>
      <c r="AM34" s="11"/>
      <c r="AN34" s="11"/>
      <c r="AO34" s="11"/>
      <c r="AP34" s="11"/>
      <c r="AQ34" s="84"/>
      <c r="AR34" s="65"/>
      <c r="AS34" s="65"/>
      <c r="AT34" s="65"/>
      <c r="AU34" s="11"/>
      <c r="AV34" s="11"/>
    </row>
    <row r="35" spans="2:60" ht="30" customHeight="1" thickBot="1">
      <c r="B35" s="15"/>
      <c r="C35" s="1447"/>
      <c r="D35" s="1437"/>
      <c r="E35" s="1438"/>
      <c r="F35" s="270"/>
      <c r="G35" s="1442" t="str">
        <f>IF(D33="","",'AP.2. Fatores de conversão'!I21)</f>
        <v/>
      </c>
      <c r="H35" s="1443"/>
      <c r="I35" s="1444"/>
      <c r="J35" s="1489"/>
      <c r="K35" s="1490"/>
      <c r="L35" s="1490"/>
      <c r="M35" s="1490"/>
      <c r="N35" s="1490"/>
      <c r="O35" s="1490"/>
      <c r="P35" s="1490"/>
      <c r="Q35" s="1490"/>
      <c r="R35" s="1490"/>
      <c r="S35" s="1490"/>
      <c r="T35" s="1490"/>
      <c r="U35" s="1490"/>
      <c r="V35" s="1490"/>
      <c r="W35" s="1490"/>
      <c r="X35" s="1491"/>
      <c r="Y35" s="354"/>
      <c r="Z35" s="355"/>
      <c r="AA35" s="1419"/>
      <c r="AB35" s="795" t="str">
        <f t="shared" si="10"/>
        <v/>
      </c>
      <c r="AC35" s="297" t="str">
        <f t="shared" si="7"/>
        <v>-</v>
      </c>
      <c r="AD35" s="1089">
        <v>0</v>
      </c>
      <c r="AE35" s="811" t="str">
        <f>IF(F35="","",IF(Y35="","",(Y35+Z35)/SUM($Y$33:$Z$35)))</f>
        <v/>
      </c>
      <c r="AF35" s="1215">
        <f t="shared" si="8"/>
        <v>0</v>
      </c>
      <c r="AG35" s="155"/>
      <c r="AH35" s="155"/>
      <c r="AL35" s="15"/>
      <c r="AM35" s="11"/>
      <c r="AN35" s="11"/>
      <c r="AO35" s="11"/>
      <c r="AP35" s="11"/>
      <c r="AQ35" s="84"/>
      <c r="AR35" s="65"/>
      <c r="AS35" s="65"/>
      <c r="AT35" s="65"/>
      <c r="AU35" s="11"/>
      <c r="AV35" s="11"/>
    </row>
    <row r="36" spans="2:60" thickBot="1">
      <c r="B36" s="15"/>
      <c r="C36" s="23"/>
      <c r="D36" s="11"/>
      <c r="E36" s="11"/>
      <c r="F36" s="11"/>
      <c r="G36" s="11"/>
      <c r="H36" s="622">
        <f>SUM(H12+H13+H14+H16+H17+H18+H20+H21+H22)</f>
        <v>0</v>
      </c>
      <c r="I36" s="11"/>
      <c r="J36" s="88">
        <f t="shared" ref="J36:P36" si="11">SUM(J12:J24)</f>
        <v>0</v>
      </c>
      <c r="K36" s="89">
        <f t="shared" si="11"/>
        <v>0</v>
      </c>
      <c r="L36" s="89">
        <f t="shared" si="11"/>
        <v>0</v>
      </c>
      <c r="M36" s="89">
        <f t="shared" si="11"/>
        <v>0</v>
      </c>
      <c r="N36" s="89">
        <f t="shared" si="11"/>
        <v>0</v>
      </c>
      <c r="O36" s="89">
        <f t="shared" si="11"/>
        <v>0</v>
      </c>
      <c r="P36" s="90">
        <f t="shared" si="11"/>
        <v>0</v>
      </c>
      <c r="Q36" s="156">
        <f>SUM(Q12:Q24)</f>
        <v>0</v>
      </c>
      <c r="R36" s="92">
        <f>SUM(R12:R24)</f>
        <v>0</v>
      </c>
      <c r="S36" s="91">
        <f>IF('1. Identificação Ben. Oper.'!$D$52=0,0,R36/'1. Identificação Ben. Oper.'!$D$52)</f>
        <v>0</v>
      </c>
      <c r="T36" s="92">
        <f>SUM(T12:T24)</f>
        <v>0</v>
      </c>
      <c r="U36" s="90">
        <f>SUM(U12:U24)</f>
        <v>0</v>
      </c>
      <c r="V36" s="90">
        <f>SUM(V12:V24)</f>
        <v>0</v>
      </c>
      <c r="W36" s="298"/>
      <c r="X36" s="299"/>
      <c r="Y36" s="93">
        <f>SUM(Y12:Y35)</f>
        <v>0</v>
      </c>
      <c r="Z36" s="94">
        <f t="shared" ref="Z36:AD36" si="12">SUM(Z12:Z35)</f>
        <v>0</v>
      </c>
      <c r="AA36" s="94">
        <f t="shared" si="12"/>
        <v>0</v>
      </c>
      <c r="AB36" s="94">
        <f t="shared" si="12"/>
        <v>0</v>
      </c>
      <c r="AC36" s="94">
        <f t="shared" si="12"/>
        <v>0</v>
      </c>
      <c r="AD36" s="94">
        <f t="shared" si="12"/>
        <v>0</v>
      </c>
      <c r="AE36" s="285">
        <f>IF(P36=0,0,(Y36+Z36)/P36)</f>
        <v>0</v>
      </c>
      <c r="AF36" s="258"/>
      <c r="AG36" s="155"/>
      <c r="AH36" s="155"/>
      <c r="AK36" s="4"/>
      <c r="AL36" s="1046"/>
      <c r="AM36" s="65"/>
      <c r="AN36" s="11"/>
      <c r="AO36" s="11"/>
      <c r="AP36" s="11"/>
      <c r="AQ36" s="11"/>
      <c r="AR36" s="11"/>
      <c r="AS36" s="11"/>
      <c r="AT36" s="11"/>
      <c r="AU36" s="11"/>
      <c r="AV36" s="65"/>
      <c r="AW36" s="65"/>
    </row>
    <row r="37" spans="2:60" s="1" customFormat="1" ht="30" customHeight="1" thickBot="1">
      <c r="B37" s="9"/>
      <c r="C37" s="1449" t="s">
        <v>105</v>
      </c>
      <c r="D37" s="1450"/>
      <c r="E37" s="95">
        <f>Y36+Z36</f>
        <v>0</v>
      </c>
      <c r="F37" s="23"/>
      <c r="G37" s="23"/>
      <c r="H37" s="23"/>
      <c r="I37" s="23"/>
      <c r="J37" s="23"/>
      <c r="K37" s="23"/>
      <c r="L37" s="23"/>
      <c r="M37" s="23"/>
      <c r="N37" s="23"/>
      <c r="O37" s="23"/>
      <c r="P37" s="23"/>
      <c r="Q37" s="23"/>
      <c r="R37" s="60"/>
      <c r="S37" s="60"/>
      <c r="T37" s="23"/>
      <c r="U37" s="23"/>
      <c r="V37" s="96"/>
      <c r="W37" s="22"/>
      <c r="X37" s="890"/>
      <c r="Y37" s="483"/>
      <c r="Z37" s="483"/>
      <c r="AA37" s="483"/>
      <c r="AB37" s="60"/>
      <c r="AC37" s="60"/>
      <c r="AD37" s="60"/>
      <c r="AE37" s="60"/>
      <c r="AF37" s="96"/>
      <c r="AG37" s="60"/>
      <c r="AH37" s="23"/>
      <c r="AI37" s="23"/>
      <c r="AJ37" s="155"/>
      <c r="AK37" s="155"/>
      <c r="AL37" s="974"/>
      <c r="AM37" s="155"/>
      <c r="AN37" s="155"/>
      <c r="AO37" s="155"/>
      <c r="AP37" s="155"/>
      <c r="AQ37" s="155"/>
      <c r="AR37" s="155"/>
      <c r="AS37" s="155"/>
      <c r="AT37" s="155"/>
      <c r="AU37" s="155"/>
      <c r="AV37" s="23"/>
      <c r="AW37" s="155"/>
      <c r="BB37" s="52"/>
      <c r="BC37" s="137"/>
      <c r="BD37" s="65"/>
      <c r="BE37" s="65"/>
      <c r="BF37" s="65"/>
      <c r="BG37" s="23"/>
    </row>
    <row r="38" spans="2:60" ht="30" customHeight="1" thickBot="1">
      <c r="B38" s="15"/>
      <c r="C38" s="1449" t="s">
        <v>238</v>
      </c>
      <c r="D38" s="1450"/>
      <c r="E38" s="95">
        <f>AB36</f>
        <v>0</v>
      </c>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5"/>
      <c r="AM38" s="11"/>
      <c r="AN38" s="11"/>
      <c r="AO38" s="11"/>
      <c r="AP38" s="11"/>
      <c r="AQ38" s="11"/>
      <c r="AR38" s="11"/>
      <c r="AS38" s="11"/>
      <c r="AT38" s="11"/>
      <c r="AU38" s="11"/>
      <c r="AV38" s="11"/>
      <c r="AW38" s="11"/>
      <c r="BD38" s="84"/>
      <c r="BE38" s="65"/>
      <c r="BF38" s="65"/>
      <c r="BG38" s="65"/>
      <c r="BH38" s="11"/>
    </row>
    <row r="39" spans="2:60" ht="30" customHeight="1" thickBot="1">
      <c r="B39" s="15"/>
      <c r="C39" s="1449" t="s">
        <v>239</v>
      </c>
      <c r="D39" s="1450"/>
      <c r="E39" s="95">
        <f>AC36</f>
        <v>0</v>
      </c>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5"/>
      <c r="AM39" s="11"/>
      <c r="AN39" s="11"/>
      <c r="AO39" s="11"/>
      <c r="AP39" s="11"/>
      <c r="AQ39" s="11"/>
      <c r="AR39" s="11"/>
      <c r="AS39" s="11"/>
      <c r="AT39" s="11"/>
      <c r="AU39" s="11"/>
      <c r="AV39" s="11"/>
      <c r="AW39" s="11"/>
      <c r="BD39" s="84"/>
      <c r="BE39" s="65"/>
      <c r="BF39" s="65"/>
      <c r="BG39" s="65"/>
      <c r="BH39" s="11"/>
    </row>
    <row r="40" spans="2:60" ht="30" customHeight="1" thickBot="1">
      <c r="B40" s="15"/>
      <c r="C40" s="1449" t="s">
        <v>414</v>
      </c>
      <c r="D40" s="1450"/>
      <c r="E40" s="95">
        <f>E37-E38-E39</f>
        <v>0</v>
      </c>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5"/>
      <c r="AM40" s="11"/>
      <c r="AN40" s="11"/>
      <c r="AO40" s="11"/>
      <c r="AP40" s="11"/>
      <c r="AQ40" s="11"/>
      <c r="AR40" s="11"/>
      <c r="AS40" s="11"/>
      <c r="AT40" s="11"/>
      <c r="AU40" s="11"/>
      <c r="AV40" s="11"/>
      <c r="AW40" s="11"/>
      <c r="BD40" s="84"/>
      <c r="BE40" s="65"/>
      <c r="BF40" s="65"/>
      <c r="BG40" s="65"/>
      <c r="BH40" s="11"/>
    </row>
    <row r="41" spans="2:60" ht="15" customHeight="1">
      <c r="B41" s="15"/>
      <c r="C41" s="1451" t="s">
        <v>493</v>
      </c>
      <c r="D41" s="1451"/>
      <c r="E41" s="1451"/>
      <c r="F41" s="145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5"/>
      <c r="AM41" s="11"/>
      <c r="AN41" s="11"/>
      <c r="AO41" s="11"/>
      <c r="AP41" s="11"/>
      <c r="AQ41" s="11"/>
      <c r="AR41" s="11"/>
      <c r="AS41" s="11"/>
      <c r="AT41" s="11"/>
      <c r="AU41" s="11"/>
      <c r="AV41" s="65"/>
      <c r="AW41" s="11"/>
      <c r="BC41" s="84"/>
      <c r="BD41" s="11"/>
      <c r="BE41" s="65"/>
      <c r="BF41" s="65"/>
      <c r="BG41" s="11"/>
    </row>
    <row r="42" spans="2:60" thickBot="1">
      <c r="B42" s="15"/>
      <c r="C42" s="23"/>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65"/>
      <c r="AL42" s="15"/>
      <c r="AM42" s="65"/>
      <c r="AN42" s="65"/>
      <c r="AO42" s="65"/>
      <c r="AP42" s="65"/>
      <c r="AQ42" s="65"/>
      <c r="AR42" s="65"/>
      <c r="AS42" s="65"/>
      <c r="AT42" s="65"/>
      <c r="AU42" s="65"/>
      <c r="AV42" s="65"/>
      <c r="AW42" s="75"/>
      <c r="AZ42" s="84"/>
      <c r="BA42" s="11"/>
      <c r="BB42" s="65"/>
      <c r="BC42" s="65"/>
      <c r="BD42" s="11"/>
    </row>
    <row r="43" spans="2:60" ht="56.25" customHeight="1" thickBot="1">
      <c r="B43" s="15"/>
      <c r="C43" s="98" t="s">
        <v>26</v>
      </c>
      <c r="D43" s="99"/>
      <c r="E43" s="99"/>
      <c r="F43" s="99"/>
      <c r="G43" s="99"/>
      <c r="H43" s="99"/>
      <c r="I43" s="99"/>
      <c r="J43" s="1453" t="s">
        <v>149</v>
      </c>
      <c r="K43" s="1454"/>
      <c r="L43" s="1455"/>
      <c r="M43" s="1455"/>
      <c r="N43" s="1455"/>
      <c r="O43" s="1455"/>
      <c r="P43" s="1455"/>
      <c r="Q43" s="1455"/>
      <c r="R43" s="1455"/>
      <c r="S43" s="1455"/>
      <c r="T43" s="1455"/>
      <c r="U43" s="1455"/>
      <c r="V43" s="1455"/>
      <c r="W43" s="1455"/>
      <c r="X43" s="1455"/>
      <c r="Y43" s="1455"/>
      <c r="Z43" s="1455"/>
      <c r="AA43" s="1455"/>
      <c r="AB43" s="1455"/>
      <c r="AC43" s="1455"/>
      <c r="AD43" s="1455"/>
      <c r="AE43" s="1455"/>
      <c r="AF43" s="1455"/>
      <c r="AG43" s="1455"/>
      <c r="AH43" s="1455"/>
      <c r="AI43" s="1456"/>
      <c r="AL43" s="15"/>
      <c r="AM43" s="65"/>
      <c r="AN43" s="65"/>
      <c r="AO43" s="65"/>
      <c r="AP43" s="65"/>
      <c r="AQ43" s="65"/>
      <c r="AR43" s="65"/>
      <c r="AS43" s="65"/>
      <c r="AT43" s="65"/>
      <c r="AU43" s="65"/>
      <c r="AV43" s="65"/>
      <c r="AW43" s="75"/>
      <c r="AZ43" s="84"/>
      <c r="BA43" s="11"/>
      <c r="BB43" s="65"/>
      <c r="BC43" s="65"/>
      <c r="BD43" s="11"/>
    </row>
    <row r="44" spans="2:60" thickBot="1">
      <c r="B44" s="15"/>
      <c r="C44" s="100"/>
      <c r="D44" s="101"/>
      <c r="E44" s="101"/>
      <c r="F44" s="101"/>
      <c r="G44" s="101"/>
      <c r="H44" s="102"/>
      <c r="I44" s="101"/>
      <c r="J44" s="1448" t="s">
        <v>13</v>
      </c>
      <c r="K44" s="1448"/>
      <c r="L44" s="1448"/>
      <c r="M44" s="1448"/>
      <c r="N44" s="1448"/>
      <c r="O44" s="1448"/>
      <c r="P44" s="1448"/>
      <c r="Q44" s="1448"/>
      <c r="R44" s="1448"/>
      <c r="S44" s="1448"/>
      <c r="T44" s="1448"/>
      <c r="U44" s="1448"/>
      <c r="V44" s="1448"/>
      <c r="W44" s="1448"/>
      <c r="X44" s="1448"/>
      <c r="Y44" s="1448"/>
      <c r="Z44" s="1448"/>
      <c r="AA44" s="1448"/>
      <c r="AB44" s="1448"/>
      <c r="AC44" s="1448"/>
      <c r="AD44" s="1448"/>
      <c r="AE44" s="1448"/>
      <c r="AF44" s="1448"/>
      <c r="AG44" s="1448"/>
      <c r="AH44" s="1448"/>
      <c r="AI44" s="157"/>
      <c r="AL44" s="15"/>
      <c r="AM44" s="65"/>
      <c r="AN44" s="65"/>
      <c r="AO44" s="65"/>
      <c r="AP44" s="65"/>
      <c r="AQ44" s="65"/>
      <c r="AR44" s="65"/>
      <c r="AS44" s="65"/>
      <c r="AT44" s="65"/>
      <c r="AU44" s="65"/>
      <c r="AV44" s="65"/>
      <c r="AW44" s="75"/>
      <c r="AZ44" s="11"/>
      <c r="BA44" s="11"/>
      <c r="BB44" s="65"/>
      <c r="BC44" s="65"/>
      <c r="BD44" s="11"/>
    </row>
    <row r="45" spans="2:60" ht="28.5" customHeight="1" thickBot="1">
      <c r="B45" s="15"/>
      <c r="C45" s="104" t="s">
        <v>27</v>
      </c>
      <c r="D45" s="1238" t="s">
        <v>215</v>
      </c>
      <c r="E45" s="555" t="s">
        <v>84</v>
      </c>
      <c r="F45" s="1238" t="s">
        <v>90</v>
      </c>
      <c r="G45" s="555"/>
      <c r="H45" s="1452" t="s">
        <v>53</v>
      </c>
      <c r="I45" s="1452"/>
      <c r="J45" s="105">
        <v>1</v>
      </c>
      <c r="K45" s="105">
        <v>2</v>
      </c>
      <c r="L45" s="105">
        <v>3</v>
      </c>
      <c r="M45" s="105">
        <v>4</v>
      </c>
      <c r="N45" s="105">
        <v>5</v>
      </c>
      <c r="O45" s="105">
        <v>6</v>
      </c>
      <c r="P45" s="105">
        <v>7</v>
      </c>
      <c r="Q45" s="105">
        <v>8</v>
      </c>
      <c r="R45" s="105">
        <v>9</v>
      </c>
      <c r="S45" s="105">
        <v>10</v>
      </c>
      <c r="T45" s="105">
        <v>11</v>
      </c>
      <c r="U45" s="105">
        <v>12</v>
      </c>
      <c r="V45" s="105">
        <v>13</v>
      </c>
      <c r="W45" s="105">
        <v>14</v>
      </c>
      <c r="X45" s="105">
        <v>15</v>
      </c>
      <c r="Y45" s="105">
        <v>16</v>
      </c>
      <c r="Z45" s="105">
        <v>17</v>
      </c>
      <c r="AA45" s="105">
        <v>18</v>
      </c>
      <c r="AB45" s="105">
        <v>19</v>
      </c>
      <c r="AC45" s="105">
        <v>20</v>
      </c>
      <c r="AD45" s="105">
        <v>21</v>
      </c>
      <c r="AE45" s="105">
        <v>22</v>
      </c>
      <c r="AF45" s="105">
        <v>23</v>
      </c>
      <c r="AG45" s="105">
        <v>24</v>
      </c>
      <c r="AH45" s="105">
        <v>25</v>
      </c>
      <c r="AI45" s="106" t="s">
        <v>28</v>
      </c>
      <c r="AL45" s="15"/>
      <c r="AM45" s="65"/>
      <c r="AN45" s="65"/>
      <c r="AO45" s="65"/>
      <c r="AP45" s="65"/>
      <c r="AQ45" s="65"/>
      <c r="AR45" s="65"/>
      <c r="AS45" s="65"/>
      <c r="AT45" s="65"/>
      <c r="AU45" s="65"/>
      <c r="AV45" s="65"/>
      <c r="AW45" s="75"/>
    </row>
    <row r="46" spans="2:60" thickBot="1">
      <c r="B46" s="15"/>
      <c r="C46" s="1220">
        <f>C12</f>
        <v>1</v>
      </c>
      <c r="D46" s="1221">
        <f>P12</f>
        <v>0</v>
      </c>
      <c r="E46" s="1221">
        <f t="shared" ref="E46:F48" si="13">U12</f>
        <v>0</v>
      </c>
      <c r="F46" s="1221">
        <f t="shared" si="13"/>
        <v>0</v>
      </c>
      <c r="G46" s="1221"/>
      <c r="H46" s="517">
        <f>IF(D46="",0,D46-E46)</f>
        <v>0</v>
      </c>
      <c r="I46" s="1232"/>
      <c r="J46" s="110">
        <f>IF($I12&gt;=25,$H46,IF(J$45&lt;=$I12,$H46,IF(J$45&lt;=($I12*($W12+1)),$H46,0)))-IF($I12="",0,IF(J$45-1&lt;=($I12*$W12),$F46,0))*IF(OR($X12=0,$X12&gt;25),0,IF(MOD(J$45,$I12)=0,1,0))</f>
        <v>0</v>
      </c>
      <c r="K46" s="110">
        <f t="shared" ref="K46:AH46" si="14">IF($I12&gt;=25,$H46,IF(K$45&lt;=$I12,$H46,IF(K$45&lt;=($I12*($W12+1)),$H46,0)))-IF($I12="",0,IF(K$45-1&lt;=($I12*$W12),$F46,0))*IF(OR($X12=0,$X12&gt;25),0,IF(MOD(K$45-1,$I12)=0,1,0))</f>
        <v>0</v>
      </c>
      <c r="L46" s="110">
        <f t="shared" si="14"/>
        <v>0</v>
      </c>
      <c r="M46" s="110">
        <f t="shared" si="14"/>
        <v>0</v>
      </c>
      <c r="N46" s="110">
        <f t="shared" si="14"/>
        <v>0</v>
      </c>
      <c r="O46" s="110">
        <f t="shared" si="14"/>
        <v>0</v>
      </c>
      <c r="P46" s="110">
        <f t="shared" si="14"/>
        <v>0</v>
      </c>
      <c r="Q46" s="110">
        <f t="shared" si="14"/>
        <v>0</v>
      </c>
      <c r="R46" s="110">
        <f t="shared" si="14"/>
        <v>0</v>
      </c>
      <c r="S46" s="110">
        <f t="shared" si="14"/>
        <v>0</v>
      </c>
      <c r="T46" s="110">
        <f t="shared" si="14"/>
        <v>0</v>
      </c>
      <c r="U46" s="110">
        <f t="shared" si="14"/>
        <v>0</v>
      </c>
      <c r="V46" s="110">
        <f t="shared" si="14"/>
        <v>0</v>
      </c>
      <c r="W46" s="110">
        <f t="shared" si="14"/>
        <v>0</v>
      </c>
      <c r="X46" s="110">
        <f t="shared" si="14"/>
        <v>0</v>
      </c>
      <c r="Y46" s="110">
        <f t="shared" si="14"/>
        <v>0</v>
      </c>
      <c r="Z46" s="110">
        <f t="shared" si="14"/>
        <v>0</v>
      </c>
      <c r="AA46" s="110">
        <f t="shared" si="14"/>
        <v>0</v>
      </c>
      <c r="AB46" s="110">
        <f t="shared" si="14"/>
        <v>0</v>
      </c>
      <c r="AC46" s="110">
        <f t="shared" si="14"/>
        <v>0</v>
      </c>
      <c r="AD46" s="110">
        <f t="shared" si="14"/>
        <v>0</v>
      </c>
      <c r="AE46" s="110">
        <f t="shared" si="14"/>
        <v>0</v>
      </c>
      <c r="AF46" s="110">
        <f t="shared" si="14"/>
        <v>0</v>
      </c>
      <c r="AG46" s="110">
        <f t="shared" si="14"/>
        <v>0</v>
      </c>
      <c r="AH46" s="110">
        <f t="shared" si="14"/>
        <v>0</v>
      </c>
      <c r="AI46" s="111">
        <f t="shared" ref="AI46:AI54" si="15">SUM(J46:AH46)</f>
        <v>0</v>
      </c>
      <c r="AL46" s="15"/>
      <c r="AM46" s="65"/>
      <c r="AN46" s="65"/>
      <c r="AO46" s="65"/>
      <c r="AP46" s="65"/>
      <c r="AQ46" s="65"/>
      <c r="AR46" s="65"/>
      <c r="AS46" s="65"/>
      <c r="AT46" s="65"/>
      <c r="AU46" s="65"/>
      <c r="AV46" s="65"/>
      <c r="AW46" s="75"/>
    </row>
    <row r="47" spans="2:60" thickBot="1">
      <c r="B47" s="15"/>
      <c r="C47" s="1222">
        <f>C13</f>
        <v>2</v>
      </c>
      <c r="D47" s="1223">
        <f>P13</f>
        <v>0</v>
      </c>
      <c r="E47" s="1223">
        <f t="shared" si="13"/>
        <v>0</v>
      </c>
      <c r="F47" s="1223">
        <f t="shared" si="13"/>
        <v>0</v>
      </c>
      <c r="G47" s="1223"/>
      <c r="H47" s="108">
        <f t="shared" ref="H47:H54" si="16">IF(D47="",0,D47-E47)</f>
        <v>0</v>
      </c>
      <c r="I47" s="1233"/>
      <c r="J47" s="110">
        <f>IF($I13&gt;=25,$H47,IF(J$45&lt;=$I13,$H47,IF(J$45&lt;=($I13*($W13+1)),$H47,0)))-IF($I13="",0,IF(J$45-1&lt;=($I13*$W13),$F47,0))*IF(OR($X13=0,$X13&gt;25),0,IF(MOD(J$45,$I13)=0,1,0))</f>
        <v>0</v>
      </c>
      <c r="K47" s="110">
        <f t="shared" ref="K47:AH47" si="17">IF($I13&gt;=25,$H47,IF(K$45&lt;=$I13,$H47,IF(K$45&lt;=($I13*($W13+1)),$H47,0)))-IF($I13="",0,IF(K$45-1&lt;=($I13*$W13),$F47,0))*IF(OR($X13=0,$X13&gt;25),0,IF(MOD(K$45-1,$I13)=0,1,0))</f>
        <v>0</v>
      </c>
      <c r="L47" s="110">
        <f t="shared" si="17"/>
        <v>0</v>
      </c>
      <c r="M47" s="110">
        <f t="shared" si="17"/>
        <v>0</v>
      </c>
      <c r="N47" s="110">
        <f t="shared" si="17"/>
        <v>0</v>
      </c>
      <c r="O47" s="110">
        <f t="shared" si="17"/>
        <v>0</v>
      </c>
      <c r="P47" s="110">
        <f t="shared" si="17"/>
        <v>0</v>
      </c>
      <c r="Q47" s="110">
        <f t="shared" si="17"/>
        <v>0</v>
      </c>
      <c r="R47" s="110">
        <f t="shared" si="17"/>
        <v>0</v>
      </c>
      <c r="S47" s="110">
        <f t="shared" si="17"/>
        <v>0</v>
      </c>
      <c r="T47" s="110">
        <f t="shared" si="17"/>
        <v>0</v>
      </c>
      <c r="U47" s="110">
        <f t="shared" si="17"/>
        <v>0</v>
      </c>
      <c r="V47" s="110">
        <f t="shared" si="17"/>
        <v>0</v>
      </c>
      <c r="W47" s="110">
        <f t="shared" si="17"/>
        <v>0</v>
      </c>
      <c r="X47" s="110">
        <f t="shared" si="17"/>
        <v>0</v>
      </c>
      <c r="Y47" s="110">
        <f t="shared" si="17"/>
        <v>0</v>
      </c>
      <c r="Z47" s="110">
        <f t="shared" si="17"/>
        <v>0</v>
      </c>
      <c r="AA47" s="110">
        <f t="shared" si="17"/>
        <v>0</v>
      </c>
      <c r="AB47" s="110">
        <f t="shared" si="17"/>
        <v>0</v>
      </c>
      <c r="AC47" s="110">
        <f t="shared" si="17"/>
        <v>0</v>
      </c>
      <c r="AD47" s="110">
        <f t="shared" si="17"/>
        <v>0</v>
      </c>
      <c r="AE47" s="110">
        <f t="shared" si="17"/>
        <v>0</v>
      </c>
      <c r="AF47" s="110">
        <f t="shared" si="17"/>
        <v>0</v>
      </c>
      <c r="AG47" s="110">
        <f t="shared" si="17"/>
        <v>0</v>
      </c>
      <c r="AH47" s="110">
        <f t="shared" si="17"/>
        <v>0</v>
      </c>
      <c r="AI47" s="111">
        <f t="shared" si="15"/>
        <v>0</v>
      </c>
      <c r="AL47" s="15"/>
      <c r="AM47" s="65"/>
      <c r="AN47" s="65"/>
      <c r="AO47" s="65"/>
      <c r="AP47" s="65"/>
      <c r="AQ47" s="65"/>
      <c r="AR47" s="65"/>
      <c r="AS47" s="65"/>
      <c r="AT47" s="65"/>
      <c r="AU47" s="65"/>
      <c r="AV47" s="65"/>
      <c r="AW47" s="75"/>
    </row>
    <row r="48" spans="2:60" thickBot="1">
      <c r="B48" s="15"/>
      <c r="C48" s="1220">
        <f>C14</f>
        <v>3</v>
      </c>
      <c r="D48" s="1221">
        <f>P14</f>
        <v>0</v>
      </c>
      <c r="E48" s="1221">
        <f t="shared" si="13"/>
        <v>0</v>
      </c>
      <c r="F48" s="1221">
        <f t="shared" si="13"/>
        <v>0</v>
      </c>
      <c r="G48" s="1221"/>
      <c r="H48" s="517">
        <f t="shared" si="16"/>
        <v>0</v>
      </c>
      <c r="I48" s="1234"/>
      <c r="J48" s="110">
        <f>IF($I14&gt;=25,$H48,IF(J$45&lt;=$I14,$H48,IF(J$45&lt;=($I14*($W14+1)),$H48,0)))-IF($I14="",0,IF(J$45-1&lt;=($I14*$W14),$F48,0))*IF(OR($X14=0,$X14&gt;25),0,IF(MOD(J$45,$I14)=0,1,0))</f>
        <v>0</v>
      </c>
      <c r="K48" s="110">
        <f t="shared" ref="K48:AH48" si="18">IF($I14&gt;=25,$H48,IF(K$45&lt;=$I14,$H48,IF(K$45&lt;=($I14*($W14+1)),$H48,0)))-IF($I14="",0,IF(K$45-1&lt;=($I14*$W14),$F48,0))*IF(OR($X14=0,$X14&gt;25),0,IF(MOD(K$45-1,$I14)=0,1,0))</f>
        <v>0</v>
      </c>
      <c r="L48" s="110">
        <f t="shared" si="18"/>
        <v>0</v>
      </c>
      <c r="M48" s="110">
        <f t="shared" si="18"/>
        <v>0</v>
      </c>
      <c r="N48" s="110">
        <f t="shared" si="18"/>
        <v>0</v>
      </c>
      <c r="O48" s="110">
        <f t="shared" si="18"/>
        <v>0</v>
      </c>
      <c r="P48" s="110">
        <f t="shared" si="18"/>
        <v>0</v>
      </c>
      <c r="Q48" s="110">
        <f t="shared" si="18"/>
        <v>0</v>
      </c>
      <c r="R48" s="110">
        <f t="shared" si="18"/>
        <v>0</v>
      </c>
      <c r="S48" s="110">
        <f t="shared" si="18"/>
        <v>0</v>
      </c>
      <c r="T48" s="110">
        <f t="shared" si="18"/>
        <v>0</v>
      </c>
      <c r="U48" s="110">
        <f t="shared" si="18"/>
        <v>0</v>
      </c>
      <c r="V48" s="110">
        <f t="shared" si="18"/>
        <v>0</v>
      </c>
      <c r="W48" s="110">
        <f t="shared" si="18"/>
        <v>0</v>
      </c>
      <c r="X48" s="110">
        <f t="shared" si="18"/>
        <v>0</v>
      </c>
      <c r="Y48" s="110">
        <f t="shared" si="18"/>
        <v>0</v>
      </c>
      <c r="Z48" s="110">
        <f t="shared" si="18"/>
        <v>0</v>
      </c>
      <c r="AA48" s="110">
        <f t="shared" si="18"/>
        <v>0</v>
      </c>
      <c r="AB48" s="110">
        <f t="shared" si="18"/>
        <v>0</v>
      </c>
      <c r="AC48" s="110">
        <f t="shared" si="18"/>
        <v>0</v>
      </c>
      <c r="AD48" s="110">
        <f t="shared" si="18"/>
        <v>0</v>
      </c>
      <c r="AE48" s="110">
        <f t="shared" si="18"/>
        <v>0</v>
      </c>
      <c r="AF48" s="110">
        <f t="shared" si="18"/>
        <v>0</v>
      </c>
      <c r="AG48" s="110">
        <f t="shared" si="18"/>
        <v>0</v>
      </c>
      <c r="AH48" s="110">
        <f t="shared" si="18"/>
        <v>0</v>
      </c>
      <c r="AI48" s="111">
        <f t="shared" si="15"/>
        <v>0</v>
      </c>
      <c r="AL48" s="15"/>
      <c r="AM48" s="65"/>
      <c r="AN48" s="65"/>
      <c r="AO48" s="65"/>
      <c r="AP48" s="65"/>
      <c r="AQ48" s="65"/>
      <c r="AR48" s="65"/>
      <c r="AS48" s="65"/>
      <c r="AT48" s="65"/>
      <c r="AU48" s="65"/>
      <c r="AV48" s="65"/>
      <c r="AW48" s="75"/>
    </row>
    <row r="49" spans="2:49" thickBot="1">
      <c r="B49" s="15"/>
      <c r="C49" s="1222">
        <f>C16</f>
        <v>4</v>
      </c>
      <c r="D49" s="1223">
        <f>P16</f>
        <v>0</v>
      </c>
      <c r="E49" s="1223">
        <f t="shared" ref="E49:F51" si="19">U16</f>
        <v>0</v>
      </c>
      <c r="F49" s="1223">
        <f t="shared" si="19"/>
        <v>0</v>
      </c>
      <c r="G49" s="1223"/>
      <c r="H49" s="108">
        <f t="shared" si="16"/>
        <v>0</v>
      </c>
      <c r="I49" s="1233"/>
      <c r="J49" s="110">
        <f>IF($I16&gt;=25,$H49,IF(J$45&lt;=$I16,$H49,IF(J$45&lt;=($I16*($W16+1)),$H49,0)))-IF($I16="",0,IF(J$45-1&lt;=($I16*$W16),$F49,0))*IF(OR($X16=0,$X16&gt;25),0,IF(MOD(J$45,$I16)=0,1,0))</f>
        <v>0</v>
      </c>
      <c r="K49" s="110">
        <f t="shared" ref="K49:AH49" si="20">IF($I16&gt;=25,$H49,IF(K$45&lt;=$I16,$H49,IF(K$45&lt;=($I16*($W16+1)),$H49,0)))-IF($I16="",0,IF(K$45-1&lt;=($I16*$W16),$F49,0))*IF(OR($X16=0,$X16&gt;25),0,IF(MOD(K$45-1,$I16)=0,1,0))</f>
        <v>0</v>
      </c>
      <c r="L49" s="110">
        <f t="shared" si="20"/>
        <v>0</v>
      </c>
      <c r="M49" s="110">
        <f t="shared" si="20"/>
        <v>0</v>
      </c>
      <c r="N49" s="110">
        <f t="shared" si="20"/>
        <v>0</v>
      </c>
      <c r="O49" s="110">
        <f t="shared" si="20"/>
        <v>0</v>
      </c>
      <c r="P49" s="110">
        <f t="shared" si="20"/>
        <v>0</v>
      </c>
      <c r="Q49" s="110">
        <f t="shared" si="20"/>
        <v>0</v>
      </c>
      <c r="R49" s="110">
        <f t="shared" si="20"/>
        <v>0</v>
      </c>
      <c r="S49" s="110">
        <f t="shared" si="20"/>
        <v>0</v>
      </c>
      <c r="T49" s="110">
        <f t="shared" si="20"/>
        <v>0</v>
      </c>
      <c r="U49" s="110">
        <f t="shared" si="20"/>
        <v>0</v>
      </c>
      <c r="V49" s="110">
        <f t="shared" si="20"/>
        <v>0</v>
      </c>
      <c r="W49" s="110">
        <f t="shared" si="20"/>
        <v>0</v>
      </c>
      <c r="X49" s="110">
        <f t="shared" si="20"/>
        <v>0</v>
      </c>
      <c r="Y49" s="110">
        <f t="shared" si="20"/>
        <v>0</v>
      </c>
      <c r="Z49" s="110">
        <f t="shared" si="20"/>
        <v>0</v>
      </c>
      <c r="AA49" s="110">
        <f t="shared" si="20"/>
        <v>0</v>
      </c>
      <c r="AB49" s="110">
        <f t="shared" si="20"/>
        <v>0</v>
      </c>
      <c r="AC49" s="110">
        <f t="shared" si="20"/>
        <v>0</v>
      </c>
      <c r="AD49" s="110">
        <f t="shared" si="20"/>
        <v>0</v>
      </c>
      <c r="AE49" s="110">
        <f t="shared" si="20"/>
        <v>0</v>
      </c>
      <c r="AF49" s="110">
        <f t="shared" si="20"/>
        <v>0</v>
      </c>
      <c r="AG49" s="110">
        <f t="shared" si="20"/>
        <v>0</v>
      </c>
      <c r="AH49" s="110">
        <f t="shared" si="20"/>
        <v>0</v>
      </c>
      <c r="AI49" s="111">
        <f t="shared" si="15"/>
        <v>0</v>
      </c>
      <c r="AL49" s="15"/>
      <c r="AM49" s="65"/>
      <c r="AN49" s="65"/>
      <c r="AO49" s="65"/>
      <c r="AP49" s="65"/>
      <c r="AQ49" s="65"/>
      <c r="AR49" s="65"/>
      <c r="AS49" s="65"/>
      <c r="AT49" s="65"/>
      <c r="AU49" s="65"/>
      <c r="AV49" s="65"/>
      <c r="AW49" s="75"/>
    </row>
    <row r="50" spans="2:49" thickBot="1">
      <c r="B50" s="15"/>
      <c r="C50" s="1220">
        <f>C17</f>
        <v>5</v>
      </c>
      <c r="D50" s="1221">
        <f>P17</f>
        <v>0</v>
      </c>
      <c r="E50" s="1221">
        <f t="shared" si="19"/>
        <v>0</v>
      </c>
      <c r="F50" s="1221">
        <f t="shared" si="19"/>
        <v>0</v>
      </c>
      <c r="G50" s="1221"/>
      <c r="H50" s="517">
        <f t="shared" si="16"/>
        <v>0</v>
      </c>
      <c r="I50" s="1234"/>
      <c r="J50" s="110">
        <f>IF($I17&gt;=25,$H50,IF(J$45&lt;=$I17,$H50,IF(J$45&lt;=($I17*($W17+1)),$H50,0)))-IF($I17="",0,IF(J$45-1&lt;=($I17*$W17),$F50,0))*IF(OR($X17=0,$X17&gt;25),0,IF(MOD(J$45,$I17)=0,1,0))</f>
        <v>0</v>
      </c>
      <c r="K50" s="110">
        <f t="shared" ref="K50:AH50" si="21">IF($I17&gt;=25,$H50,IF(K$45&lt;=$I17,$H50,IF(K$45&lt;=($I17*($W17+1)),$H50,0)))-IF($I17="",0,IF(K$45-1&lt;=($I17*$W17),$F50,0))*IF(OR($X17=0,$X17&gt;25),0,IF(MOD(K$45-1,$I17)=0,1,0))</f>
        <v>0</v>
      </c>
      <c r="L50" s="110">
        <f t="shared" si="21"/>
        <v>0</v>
      </c>
      <c r="M50" s="110">
        <f t="shared" si="21"/>
        <v>0</v>
      </c>
      <c r="N50" s="110">
        <f t="shared" si="21"/>
        <v>0</v>
      </c>
      <c r="O50" s="110">
        <f t="shared" si="21"/>
        <v>0</v>
      </c>
      <c r="P50" s="110">
        <f t="shared" si="21"/>
        <v>0</v>
      </c>
      <c r="Q50" s="110">
        <f t="shared" si="21"/>
        <v>0</v>
      </c>
      <c r="R50" s="110">
        <f t="shared" si="21"/>
        <v>0</v>
      </c>
      <c r="S50" s="110">
        <f t="shared" si="21"/>
        <v>0</v>
      </c>
      <c r="T50" s="110">
        <f t="shared" si="21"/>
        <v>0</v>
      </c>
      <c r="U50" s="110">
        <f t="shared" si="21"/>
        <v>0</v>
      </c>
      <c r="V50" s="110">
        <f t="shared" si="21"/>
        <v>0</v>
      </c>
      <c r="W50" s="110">
        <f t="shared" si="21"/>
        <v>0</v>
      </c>
      <c r="X50" s="110">
        <f t="shared" si="21"/>
        <v>0</v>
      </c>
      <c r="Y50" s="110">
        <f t="shared" si="21"/>
        <v>0</v>
      </c>
      <c r="Z50" s="110">
        <f t="shared" si="21"/>
        <v>0</v>
      </c>
      <c r="AA50" s="110">
        <f t="shared" si="21"/>
        <v>0</v>
      </c>
      <c r="AB50" s="110">
        <f t="shared" si="21"/>
        <v>0</v>
      </c>
      <c r="AC50" s="110">
        <f t="shared" si="21"/>
        <v>0</v>
      </c>
      <c r="AD50" s="110">
        <f t="shared" si="21"/>
        <v>0</v>
      </c>
      <c r="AE50" s="110">
        <f t="shared" si="21"/>
        <v>0</v>
      </c>
      <c r="AF50" s="110">
        <f t="shared" si="21"/>
        <v>0</v>
      </c>
      <c r="AG50" s="110">
        <f t="shared" si="21"/>
        <v>0</v>
      </c>
      <c r="AH50" s="110">
        <f t="shared" si="21"/>
        <v>0</v>
      </c>
      <c r="AI50" s="111">
        <f t="shared" si="15"/>
        <v>0</v>
      </c>
      <c r="AL50" s="15"/>
      <c r="AM50" s="65"/>
      <c r="AN50" s="65"/>
      <c r="AO50" s="65"/>
      <c r="AP50" s="65"/>
      <c r="AQ50" s="65"/>
      <c r="AR50" s="65"/>
      <c r="AS50" s="65"/>
      <c r="AT50" s="65"/>
      <c r="AU50" s="65"/>
      <c r="AV50" s="65"/>
      <c r="AW50" s="75"/>
    </row>
    <row r="51" spans="2:49" thickBot="1">
      <c r="B51" s="15"/>
      <c r="C51" s="1222">
        <f>C18</f>
        <v>6</v>
      </c>
      <c r="D51" s="1224">
        <f>P18</f>
        <v>0</v>
      </c>
      <c r="E51" s="1224">
        <f t="shared" si="19"/>
        <v>0</v>
      </c>
      <c r="F51" s="1224">
        <f t="shared" si="19"/>
        <v>0</v>
      </c>
      <c r="G51" s="1224"/>
      <c r="H51" s="108">
        <f t="shared" si="16"/>
        <v>0</v>
      </c>
      <c r="I51" s="1235"/>
      <c r="J51" s="110">
        <f>IF($I18&gt;=25,$H51,IF(J$45&lt;=$I18,$H51,IF(J$45&lt;=($I18*($W18+1)),$H51,0)))-IF($I18="",0,IF(J$45-1&lt;=($I18*$W18),$F51,0))*IF(OR($X18=0,$X18&gt;25),0,IF(MOD(J$45,$I18)=0,1,0))</f>
        <v>0</v>
      </c>
      <c r="K51" s="110">
        <f t="shared" ref="K51:AH51" si="22">IF($I18&gt;=25,$H51,IF(K$45&lt;=$I18,$H51,IF(K$45&lt;=($I18*($W18+1)),$H51,0)))-IF($I18="",0,IF(K$45-1&lt;=($I18*$W18),$F51,0))*IF(OR($X18=0,$X18&gt;25),0,IF(MOD(K$45-1,$I18)=0,1,0))</f>
        <v>0</v>
      </c>
      <c r="L51" s="110">
        <f t="shared" si="22"/>
        <v>0</v>
      </c>
      <c r="M51" s="110">
        <f t="shared" si="22"/>
        <v>0</v>
      </c>
      <c r="N51" s="110">
        <f t="shared" si="22"/>
        <v>0</v>
      </c>
      <c r="O51" s="110">
        <f t="shared" si="22"/>
        <v>0</v>
      </c>
      <c r="P51" s="110">
        <f t="shared" si="22"/>
        <v>0</v>
      </c>
      <c r="Q51" s="110">
        <f t="shared" si="22"/>
        <v>0</v>
      </c>
      <c r="R51" s="110">
        <f t="shared" si="22"/>
        <v>0</v>
      </c>
      <c r="S51" s="110">
        <f t="shared" si="22"/>
        <v>0</v>
      </c>
      <c r="T51" s="110">
        <f t="shared" si="22"/>
        <v>0</v>
      </c>
      <c r="U51" s="110">
        <f t="shared" si="22"/>
        <v>0</v>
      </c>
      <c r="V51" s="110">
        <f t="shared" si="22"/>
        <v>0</v>
      </c>
      <c r="W51" s="110">
        <f t="shared" si="22"/>
        <v>0</v>
      </c>
      <c r="X51" s="110">
        <f t="shared" si="22"/>
        <v>0</v>
      </c>
      <c r="Y51" s="110">
        <f t="shared" si="22"/>
        <v>0</v>
      </c>
      <c r="Z51" s="110">
        <f t="shared" si="22"/>
        <v>0</v>
      </c>
      <c r="AA51" s="110">
        <f t="shared" si="22"/>
        <v>0</v>
      </c>
      <c r="AB51" s="110">
        <f t="shared" si="22"/>
        <v>0</v>
      </c>
      <c r="AC51" s="110">
        <f t="shared" si="22"/>
        <v>0</v>
      </c>
      <c r="AD51" s="110">
        <f t="shared" si="22"/>
        <v>0</v>
      </c>
      <c r="AE51" s="110">
        <f t="shared" si="22"/>
        <v>0</v>
      </c>
      <c r="AF51" s="110">
        <f t="shared" si="22"/>
        <v>0</v>
      </c>
      <c r="AG51" s="110">
        <f t="shared" si="22"/>
        <v>0</v>
      </c>
      <c r="AH51" s="110">
        <f t="shared" si="22"/>
        <v>0</v>
      </c>
      <c r="AI51" s="111">
        <f t="shared" si="15"/>
        <v>0</v>
      </c>
      <c r="AL51" s="15"/>
      <c r="AM51" s="65"/>
      <c r="AN51" s="65"/>
      <c r="AO51" s="65"/>
      <c r="AP51" s="65"/>
      <c r="AQ51" s="65"/>
      <c r="AR51" s="65"/>
      <c r="AS51" s="65"/>
      <c r="AT51" s="65"/>
      <c r="AU51" s="65"/>
      <c r="AV51" s="65"/>
      <c r="AW51" s="75"/>
    </row>
    <row r="52" spans="2:49" thickBot="1">
      <c r="B52" s="15"/>
      <c r="C52" s="1220">
        <f>C20</f>
        <v>7</v>
      </c>
      <c r="D52" s="1221">
        <f>P20</f>
        <v>0</v>
      </c>
      <c r="E52" s="1221">
        <f t="shared" ref="E52:F54" si="23">U20</f>
        <v>0</v>
      </c>
      <c r="F52" s="1221">
        <f t="shared" si="23"/>
        <v>0</v>
      </c>
      <c r="G52" s="1221"/>
      <c r="H52" s="517">
        <f t="shared" si="16"/>
        <v>0</v>
      </c>
      <c r="I52" s="1236"/>
      <c r="J52" s="110">
        <f>IF($I20&gt;=25,$H52,IF(J$45&lt;=$I20,$H52,IF(J$45&lt;=($I20*($W20+1)),$H52,0)))-IF(J$45-1&lt;=($I20*$W20),$F52,0)*IF(OR($X20=0,$X20&gt;25),0,IF(MOD(J$45,$I20)=0,1,0))</f>
        <v>0</v>
      </c>
      <c r="K52" s="110">
        <f t="shared" ref="K52:AH52" si="24">IF($I20&gt;=25,$H52,IF(K$45&lt;=$I20,$H52,IF(K$45&lt;=($I20*($W20+1)),$H52,0)))-IF(K$45-1&lt;=($I20*$W20),$F52,0)*IF(OR($X20=0,$X20&gt;25),0,IF(MOD(K$45-1,$I20)=0,1,0))</f>
        <v>0</v>
      </c>
      <c r="L52" s="110">
        <f t="shared" si="24"/>
        <v>0</v>
      </c>
      <c r="M52" s="110">
        <f t="shared" si="24"/>
        <v>0</v>
      </c>
      <c r="N52" s="110">
        <f t="shared" si="24"/>
        <v>0</v>
      </c>
      <c r="O52" s="110">
        <f t="shared" si="24"/>
        <v>0</v>
      </c>
      <c r="P52" s="110">
        <f t="shared" si="24"/>
        <v>0</v>
      </c>
      <c r="Q52" s="110">
        <f t="shared" si="24"/>
        <v>0</v>
      </c>
      <c r="R52" s="110">
        <f t="shared" si="24"/>
        <v>0</v>
      </c>
      <c r="S52" s="110">
        <f t="shared" si="24"/>
        <v>0</v>
      </c>
      <c r="T52" s="110">
        <f t="shared" si="24"/>
        <v>0</v>
      </c>
      <c r="U52" s="110">
        <f t="shared" si="24"/>
        <v>0</v>
      </c>
      <c r="V52" s="110">
        <f t="shared" si="24"/>
        <v>0</v>
      </c>
      <c r="W52" s="110">
        <f t="shared" si="24"/>
        <v>0</v>
      </c>
      <c r="X52" s="110">
        <f t="shared" si="24"/>
        <v>0</v>
      </c>
      <c r="Y52" s="110">
        <f t="shared" si="24"/>
        <v>0</v>
      </c>
      <c r="Z52" s="110">
        <f t="shared" si="24"/>
        <v>0</v>
      </c>
      <c r="AA52" s="110">
        <f t="shared" si="24"/>
        <v>0</v>
      </c>
      <c r="AB52" s="110">
        <f t="shared" si="24"/>
        <v>0</v>
      </c>
      <c r="AC52" s="110">
        <f t="shared" si="24"/>
        <v>0</v>
      </c>
      <c r="AD52" s="110">
        <f t="shared" si="24"/>
        <v>0</v>
      </c>
      <c r="AE52" s="110">
        <f t="shared" si="24"/>
        <v>0</v>
      </c>
      <c r="AF52" s="110">
        <f t="shared" si="24"/>
        <v>0</v>
      </c>
      <c r="AG52" s="110">
        <f t="shared" si="24"/>
        <v>0</v>
      </c>
      <c r="AH52" s="110">
        <f t="shared" si="24"/>
        <v>0</v>
      </c>
      <c r="AI52" s="111">
        <f t="shared" si="15"/>
        <v>0</v>
      </c>
      <c r="AL52" s="15"/>
      <c r="AM52" s="65"/>
      <c r="AN52" s="65"/>
      <c r="AO52" s="65"/>
      <c r="AP52" s="65"/>
      <c r="AQ52" s="65"/>
      <c r="AR52" s="65"/>
      <c r="AS52" s="65"/>
      <c r="AT52" s="65"/>
      <c r="AU52" s="65"/>
      <c r="AV52" s="65"/>
      <c r="AW52" s="75"/>
    </row>
    <row r="53" spans="2:49" thickBot="1">
      <c r="B53" s="15"/>
      <c r="C53" s="1222">
        <f>C21</f>
        <v>8</v>
      </c>
      <c r="D53" s="1224">
        <f>P21</f>
        <v>0</v>
      </c>
      <c r="E53" s="1224">
        <f t="shared" si="23"/>
        <v>0</v>
      </c>
      <c r="F53" s="1224">
        <f t="shared" si="23"/>
        <v>0</v>
      </c>
      <c r="G53" s="1224"/>
      <c r="H53" s="108">
        <f t="shared" si="16"/>
        <v>0</v>
      </c>
      <c r="I53" s="1235"/>
      <c r="J53" s="110">
        <f>IF($I21&gt;=25,$H53,IF(J$45&lt;=$I21,$H53,IF(J$45&lt;=($I21*($W21+1)),$H53,0)))-IF(J$45-1&lt;=($I21*$W21),$F53,0)*IF(OR($X21=0,$X21&gt;25),0,IF(MOD(J$45,$I21)=0,1,0))</f>
        <v>0</v>
      </c>
      <c r="K53" s="110">
        <f t="shared" ref="K53:AH53" si="25">IF($I21&gt;=25,$H53,IF(K$45&lt;=$I21,$H53,IF(K$45&lt;=($I21*($W21+1)),$H53,0)))-IF(K$45-1&lt;=($I21*$W21),$F53,0)*IF(OR($X21=0,$X21&gt;25),0,IF(MOD(K$45-1,$I21)=0,1,0))</f>
        <v>0</v>
      </c>
      <c r="L53" s="110">
        <f t="shared" si="25"/>
        <v>0</v>
      </c>
      <c r="M53" s="110">
        <f t="shared" si="25"/>
        <v>0</v>
      </c>
      <c r="N53" s="110">
        <f t="shared" si="25"/>
        <v>0</v>
      </c>
      <c r="O53" s="110">
        <f t="shared" si="25"/>
        <v>0</v>
      </c>
      <c r="P53" s="110">
        <f t="shared" si="25"/>
        <v>0</v>
      </c>
      <c r="Q53" s="110">
        <f t="shared" si="25"/>
        <v>0</v>
      </c>
      <c r="R53" s="110">
        <f t="shared" si="25"/>
        <v>0</v>
      </c>
      <c r="S53" s="110">
        <f t="shared" si="25"/>
        <v>0</v>
      </c>
      <c r="T53" s="110">
        <f t="shared" si="25"/>
        <v>0</v>
      </c>
      <c r="U53" s="110">
        <f t="shared" si="25"/>
        <v>0</v>
      </c>
      <c r="V53" s="110">
        <f t="shared" si="25"/>
        <v>0</v>
      </c>
      <c r="W53" s="110">
        <f t="shared" si="25"/>
        <v>0</v>
      </c>
      <c r="X53" s="110">
        <f t="shared" si="25"/>
        <v>0</v>
      </c>
      <c r="Y53" s="110">
        <f t="shared" si="25"/>
        <v>0</v>
      </c>
      <c r="Z53" s="110">
        <f t="shared" si="25"/>
        <v>0</v>
      </c>
      <c r="AA53" s="110">
        <f t="shared" si="25"/>
        <v>0</v>
      </c>
      <c r="AB53" s="110">
        <f t="shared" si="25"/>
        <v>0</v>
      </c>
      <c r="AC53" s="110">
        <f t="shared" si="25"/>
        <v>0</v>
      </c>
      <c r="AD53" s="110">
        <f t="shared" si="25"/>
        <v>0</v>
      </c>
      <c r="AE53" s="110">
        <f t="shared" si="25"/>
        <v>0</v>
      </c>
      <c r="AF53" s="110">
        <f t="shared" si="25"/>
        <v>0</v>
      </c>
      <c r="AG53" s="110">
        <f t="shared" si="25"/>
        <v>0</v>
      </c>
      <c r="AH53" s="110">
        <f t="shared" si="25"/>
        <v>0</v>
      </c>
      <c r="AI53" s="111">
        <f t="shared" si="15"/>
        <v>0</v>
      </c>
      <c r="AL53" s="15"/>
      <c r="AM53" s="65"/>
      <c r="AN53" s="65"/>
      <c r="AO53" s="65"/>
      <c r="AP53" s="65"/>
      <c r="AQ53" s="65"/>
      <c r="AR53" s="65"/>
      <c r="AS53" s="65"/>
      <c r="AT53" s="65"/>
      <c r="AU53" s="65"/>
      <c r="AV53" s="65"/>
      <c r="AW53" s="75"/>
    </row>
    <row r="54" spans="2:49" thickBot="1">
      <c r="B54" s="15"/>
      <c r="C54" s="1220">
        <f>C22</f>
        <v>9</v>
      </c>
      <c r="D54" s="1221">
        <f>P22</f>
        <v>0</v>
      </c>
      <c r="E54" s="1221">
        <f t="shared" si="23"/>
        <v>0</v>
      </c>
      <c r="F54" s="1221">
        <f t="shared" si="23"/>
        <v>0</v>
      </c>
      <c r="G54" s="1221"/>
      <c r="H54" s="517">
        <f t="shared" si="16"/>
        <v>0</v>
      </c>
      <c r="I54" s="1236"/>
      <c r="J54" s="110">
        <f>IF($I22&gt;=25,$H54,IF(J$45&lt;=$I22,$H54,IF(J$45&lt;=($I22*($W22+1)),$H54,0)))-IF(J$45-1&lt;=($I22*$W22),$F54,0)*IF(OR($X22=0,$X22&gt;25),0,IF(MOD(J$45,$I22)=0,1,0))</f>
        <v>0</v>
      </c>
      <c r="K54" s="110">
        <f t="shared" ref="K54:AH54" si="26">IF($I22&gt;=25,$H54,IF(K$45&lt;=$I22,$H54,IF(K$45&lt;=($I22*($W22+1)),$H54,0)))-IF(K$45-1&lt;=($I22*$W22),$F54,0)*IF(OR($X22=0,$X22&gt;25),0,IF(MOD(K$45-1,$I22)=0,1,0))</f>
        <v>0</v>
      </c>
      <c r="L54" s="110">
        <f t="shared" si="26"/>
        <v>0</v>
      </c>
      <c r="M54" s="110">
        <f t="shared" si="26"/>
        <v>0</v>
      </c>
      <c r="N54" s="110">
        <f t="shared" si="26"/>
        <v>0</v>
      </c>
      <c r="O54" s="110">
        <f t="shared" si="26"/>
        <v>0</v>
      </c>
      <c r="P54" s="110">
        <f t="shared" si="26"/>
        <v>0</v>
      </c>
      <c r="Q54" s="110">
        <f t="shared" si="26"/>
        <v>0</v>
      </c>
      <c r="R54" s="110">
        <f t="shared" si="26"/>
        <v>0</v>
      </c>
      <c r="S54" s="110">
        <f t="shared" si="26"/>
        <v>0</v>
      </c>
      <c r="T54" s="110">
        <f t="shared" si="26"/>
        <v>0</v>
      </c>
      <c r="U54" s="110">
        <f t="shared" si="26"/>
        <v>0</v>
      </c>
      <c r="V54" s="110">
        <f t="shared" si="26"/>
        <v>0</v>
      </c>
      <c r="W54" s="110">
        <f t="shared" si="26"/>
        <v>0</v>
      </c>
      <c r="X54" s="110">
        <f t="shared" si="26"/>
        <v>0</v>
      </c>
      <c r="Y54" s="110">
        <f t="shared" si="26"/>
        <v>0</v>
      </c>
      <c r="Z54" s="110">
        <f t="shared" si="26"/>
        <v>0</v>
      </c>
      <c r="AA54" s="110">
        <f t="shared" si="26"/>
        <v>0</v>
      </c>
      <c r="AB54" s="110">
        <f t="shared" si="26"/>
        <v>0</v>
      </c>
      <c r="AC54" s="110">
        <f t="shared" si="26"/>
        <v>0</v>
      </c>
      <c r="AD54" s="110">
        <f t="shared" si="26"/>
        <v>0</v>
      </c>
      <c r="AE54" s="110">
        <f t="shared" si="26"/>
        <v>0</v>
      </c>
      <c r="AF54" s="110">
        <f t="shared" si="26"/>
        <v>0</v>
      </c>
      <c r="AG54" s="110">
        <f t="shared" si="26"/>
        <v>0</v>
      </c>
      <c r="AH54" s="110">
        <f t="shared" si="26"/>
        <v>0</v>
      </c>
      <c r="AI54" s="111">
        <f t="shared" si="15"/>
        <v>0</v>
      </c>
      <c r="AL54" s="15"/>
      <c r="AM54" s="65"/>
      <c r="AN54" s="65"/>
      <c r="AO54" s="65"/>
      <c r="AP54" s="65"/>
      <c r="AQ54" s="65"/>
      <c r="AR54" s="65"/>
      <c r="AS54" s="65"/>
      <c r="AT54" s="65"/>
      <c r="AU54" s="65"/>
      <c r="AV54" s="65"/>
      <c r="AW54" s="75"/>
    </row>
    <row r="55" spans="2:49" thickBot="1">
      <c r="B55" s="15"/>
      <c r="C55" s="107"/>
      <c r="D55" s="113"/>
      <c r="E55" s="113"/>
      <c r="F55" s="113"/>
      <c r="G55" s="113"/>
      <c r="H55" s="108"/>
      <c r="I55" s="114"/>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1"/>
      <c r="AL55" s="15"/>
      <c r="AM55" s="65"/>
      <c r="AN55" s="65"/>
      <c r="AO55" s="65"/>
      <c r="AP55" s="65"/>
      <c r="AQ55" s="65"/>
      <c r="AR55" s="65"/>
      <c r="AS55" s="65"/>
      <c r="AT55" s="65"/>
      <c r="AU55" s="65"/>
      <c r="AV55" s="65"/>
      <c r="AW55" s="75"/>
    </row>
    <row r="56" spans="2:49" thickBot="1">
      <c r="B56" s="15"/>
      <c r="C56" s="107"/>
      <c r="D56" s="115"/>
      <c r="E56" s="115"/>
      <c r="F56" s="115"/>
      <c r="G56" s="115"/>
      <c r="H56" s="112"/>
      <c r="I56" s="116" t="s">
        <v>29</v>
      </c>
      <c r="J56" s="117">
        <f>SUM(J46:J55)</f>
        <v>0</v>
      </c>
      <c r="K56" s="117">
        <f t="shared" ref="K56:AH56" si="27">SUM(K46:K55)</f>
        <v>0</v>
      </c>
      <c r="L56" s="117">
        <f t="shared" si="27"/>
        <v>0</v>
      </c>
      <c r="M56" s="117">
        <f t="shared" si="27"/>
        <v>0</v>
      </c>
      <c r="N56" s="117">
        <f t="shared" si="27"/>
        <v>0</v>
      </c>
      <c r="O56" s="117">
        <f t="shared" si="27"/>
        <v>0</v>
      </c>
      <c r="P56" s="117">
        <f t="shared" si="27"/>
        <v>0</v>
      </c>
      <c r="Q56" s="117">
        <f t="shared" si="27"/>
        <v>0</v>
      </c>
      <c r="R56" s="117">
        <f t="shared" si="27"/>
        <v>0</v>
      </c>
      <c r="S56" s="117">
        <f t="shared" si="27"/>
        <v>0</v>
      </c>
      <c r="T56" s="117">
        <f t="shared" si="27"/>
        <v>0</v>
      </c>
      <c r="U56" s="117">
        <f t="shared" si="27"/>
        <v>0</v>
      </c>
      <c r="V56" s="117">
        <f t="shared" si="27"/>
        <v>0</v>
      </c>
      <c r="W56" s="117">
        <f t="shared" si="27"/>
        <v>0</v>
      </c>
      <c r="X56" s="117">
        <f t="shared" si="27"/>
        <v>0</v>
      </c>
      <c r="Y56" s="117">
        <f t="shared" si="27"/>
        <v>0</v>
      </c>
      <c r="Z56" s="117">
        <f t="shared" si="27"/>
        <v>0</v>
      </c>
      <c r="AA56" s="117">
        <f t="shared" si="27"/>
        <v>0</v>
      </c>
      <c r="AB56" s="117">
        <f t="shared" si="27"/>
        <v>0</v>
      </c>
      <c r="AC56" s="117">
        <f t="shared" si="27"/>
        <v>0</v>
      </c>
      <c r="AD56" s="117">
        <f t="shared" si="27"/>
        <v>0</v>
      </c>
      <c r="AE56" s="117">
        <f t="shared" si="27"/>
        <v>0</v>
      </c>
      <c r="AF56" s="117">
        <f t="shared" si="27"/>
        <v>0</v>
      </c>
      <c r="AG56" s="117">
        <f t="shared" si="27"/>
        <v>0</v>
      </c>
      <c r="AH56" s="117">
        <f t="shared" si="27"/>
        <v>0</v>
      </c>
      <c r="AI56" s="118">
        <f t="shared" ref="AI56" si="28">SUM(AI46:AI55)</f>
        <v>0</v>
      </c>
      <c r="AL56" s="15"/>
      <c r="AM56" s="65"/>
      <c r="AN56" s="65"/>
      <c r="AO56" s="65"/>
      <c r="AP56" s="65"/>
      <c r="AQ56" s="65"/>
      <c r="AR56" s="65"/>
      <c r="AS56" s="65"/>
      <c r="AT56" s="65"/>
      <c r="AU56" s="65"/>
      <c r="AV56" s="65"/>
      <c r="AW56" s="75"/>
    </row>
    <row r="57" spans="2:49" thickBot="1">
      <c r="B57" s="15"/>
      <c r="C57" s="107"/>
      <c r="D57" s="119"/>
      <c r="E57" s="119"/>
      <c r="F57" s="119"/>
      <c r="G57" s="119"/>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20"/>
      <c r="AL57" s="15"/>
      <c r="AM57" s="65"/>
      <c r="AN57" s="65"/>
      <c r="AO57" s="65"/>
      <c r="AP57" s="65"/>
      <c r="AQ57" s="65"/>
      <c r="AR57" s="65"/>
      <c r="AS57" s="65"/>
      <c r="AT57" s="65"/>
      <c r="AU57" s="65"/>
      <c r="AV57" s="65"/>
      <c r="AW57" s="75"/>
    </row>
    <row r="58" spans="2:49" ht="28.5" customHeight="1" thickBot="1">
      <c r="B58" s="15"/>
      <c r="C58" s="104" t="s">
        <v>27</v>
      </c>
      <c r="D58" s="1237" t="s">
        <v>91</v>
      </c>
      <c r="E58" s="121"/>
      <c r="F58" s="121"/>
      <c r="G58" s="121"/>
      <c r="H58" s="1452" t="s">
        <v>92</v>
      </c>
      <c r="I58" s="1452"/>
      <c r="J58" s="105">
        <v>1</v>
      </c>
      <c r="K58" s="105">
        <v>2</v>
      </c>
      <c r="L58" s="105">
        <v>3</v>
      </c>
      <c r="M58" s="105">
        <v>4</v>
      </c>
      <c r="N58" s="105">
        <v>5</v>
      </c>
      <c r="O58" s="105">
        <v>6</v>
      </c>
      <c r="P58" s="105">
        <v>7</v>
      </c>
      <c r="Q58" s="105">
        <v>8</v>
      </c>
      <c r="R58" s="105">
        <v>9</v>
      </c>
      <c r="S58" s="105">
        <v>10</v>
      </c>
      <c r="T58" s="105">
        <v>11</v>
      </c>
      <c r="U58" s="105">
        <v>12</v>
      </c>
      <c r="V58" s="105">
        <v>13</v>
      </c>
      <c r="W58" s="105">
        <v>14</v>
      </c>
      <c r="X58" s="105">
        <v>15</v>
      </c>
      <c r="Y58" s="105">
        <v>16</v>
      </c>
      <c r="Z58" s="105">
        <v>17</v>
      </c>
      <c r="AA58" s="105">
        <v>18</v>
      </c>
      <c r="AB58" s="105">
        <v>19</v>
      </c>
      <c r="AC58" s="105">
        <v>20</v>
      </c>
      <c r="AD58" s="105">
        <v>21</v>
      </c>
      <c r="AE58" s="105">
        <v>22</v>
      </c>
      <c r="AF58" s="105">
        <v>23</v>
      </c>
      <c r="AG58" s="105">
        <v>24</v>
      </c>
      <c r="AH58" s="105">
        <v>25</v>
      </c>
      <c r="AI58" s="106" t="s">
        <v>28</v>
      </c>
      <c r="AL58" s="15"/>
      <c r="AM58" s="65"/>
      <c r="AN58" s="65"/>
      <c r="AO58" s="65"/>
      <c r="AP58" s="65"/>
      <c r="AQ58" s="65"/>
      <c r="AR58" s="65"/>
      <c r="AS58" s="65"/>
      <c r="AT58" s="65"/>
      <c r="AU58" s="65"/>
      <c r="AV58" s="65"/>
      <c r="AW58" s="75"/>
    </row>
    <row r="59" spans="2:49" thickBot="1">
      <c r="B59" s="15"/>
      <c r="C59" s="1225">
        <f t="shared" ref="C59:C67" si="29">C46</f>
        <v>1</v>
      </c>
      <c r="D59" s="1226">
        <f>O12</f>
        <v>0</v>
      </c>
      <c r="E59" s="522"/>
      <c r="F59" s="522"/>
      <c r="G59" s="522"/>
      <c r="H59" s="521">
        <f>IF(D59="","",D59-E59-F59)</f>
        <v>0</v>
      </c>
      <c r="I59" s="519"/>
      <c r="J59" s="634">
        <f t="shared" ref="J59:AH59" si="30">IF($I12&gt;=25,$H59,IF(J$58&lt;=$I12,$H59,IF(J$58&lt;=($I12*($W12+1)),$H59,0)))</f>
        <v>0</v>
      </c>
      <c r="K59" s="634">
        <f t="shared" si="30"/>
        <v>0</v>
      </c>
      <c r="L59" s="634">
        <f t="shared" si="30"/>
        <v>0</v>
      </c>
      <c r="M59" s="634">
        <f t="shared" si="30"/>
        <v>0</v>
      </c>
      <c r="N59" s="634">
        <f t="shared" si="30"/>
        <v>0</v>
      </c>
      <c r="O59" s="634">
        <f t="shared" si="30"/>
        <v>0</v>
      </c>
      <c r="P59" s="634">
        <f t="shared" si="30"/>
        <v>0</v>
      </c>
      <c r="Q59" s="634">
        <f t="shared" si="30"/>
        <v>0</v>
      </c>
      <c r="R59" s="634">
        <f t="shared" si="30"/>
        <v>0</v>
      </c>
      <c r="S59" s="634">
        <f t="shared" si="30"/>
        <v>0</v>
      </c>
      <c r="T59" s="634">
        <f t="shared" si="30"/>
        <v>0</v>
      </c>
      <c r="U59" s="634">
        <f t="shared" si="30"/>
        <v>0</v>
      </c>
      <c r="V59" s="634">
        <f t="shared" si="30"/>
        <v>0</v>
      </c>
      <c r="W59" s="634">
        <f t="shared" si="30"/>
        <v>0</v>
      </c>
      <c r="X59" s="634">
        <f t="shared" si="30"/>
        <v>0</v>
      </c>
      <c r="Y59" s="634">
        <f t="shared" si="30"/>
        <v>0</v>
      </c>
      <c r="Z59" s="634">
        <f t="shared" si="30"/>
        <v>0</v>
      </c>
      <c r="AA59" s="634">
        <f t="shared" si="30"/>
        <v>0</v>
      </c>
      <c r="AB59" s="634">
        <f t="shared" si="30"/>
        <v>0</v>
      </c>
      <c r="AC59" s="634">
        <f t="shared" si="30"/>
        <v>0</v>
      </c>
      <c r="AD59" s="634">
        <f t="shared" si="30"/>
        <v>0</v>
      </c>
      <c r="AE59" s="634">
        <f t="shared" si="30"/>
        <v>0</v>
      </c>
      <c r="AF59" s="634">
        <f t="shared" si="30"/>
        <v>0</v>
      </c>
      <c r="AG59" s="634">
        <f t="shared" si="30"/>
        <v>0</v>
      </c>
      <c r="AH59" s="634">
        <f t="shared" si="30"/>
        <v>0</v>
      </c>
      <c r="AI59" s="323">
        <f t="shared" ref="AI59:AI67" si="31">SUM(J59:AH59)</f>
        <v>0</v>
      </c>
      <c r="AL59" s="15"/>
      <c r="AM59" s="65"/>
      <c r="AN59" s="65"/>
      <c r="AO59" s="65"/>
      <c r="AP59" s="65"/>
      <c r="AQ59" s="65"/>
      <c r="AR59" s="65"/>
      <c r="AS59" s="65"/>
      <c r="AT59" s="65"/>
      <c r="AU59" s="65"/>
      <c r="AV59" s="65"/>
      <c r="AW59" s="75"/>
    </row>
    <row r="60" spans="2:49" thickBot="1">
      <c r="B60" s="15"/>
      <c r="C60" s="1227">
        <f t="shared" si="29"/>
        <v>2</v>
      </c>
      <c r="D60" s="1228">
        <f>O13</f>
        <v>0</v>
      </c>
      <c r="E60" s="328"/>
      <c r="F60" s="328"/>
      <c r="G60" s="328"/>
      <c r="H60" s="327">
        <f t="shared" ref="H60:H67" si="32">IF(D60="","",D60-E60-F60)</f>
        <v>0</v>
      </c>
      <c r="I60" s="112"/>
      <c r="J60" s="634">
        <f t="shared" ref="J60:AH60" si="33">IF($I13&gt;=25,$H60,IF(J$58&lt;=$I13,$H60,IF(J$58&lt;=($I13*($W13+1)),$H60,0)))</f>
        <v>0</v>
      </c>
      <c r="K60" s="634">
        <f t="shared" si="33"/>
        <v>0</v>
      </c>
      <c r="L60" s="634">
        <f t="shared" si="33"/>
        <v>0</v>
      </c>
      <c r="M60" s="634">
        <f t="shared" si="33"/>
        <v>0</v>
      </c>
      <c r="N60" s="634">
        <f t="shared" si="33"/>
        <v>0</v>
      </c>
      <c r="O60" s="634">
        <f t="shared" si="33"/>
        <v>0</v>
      </c>
      <c r="P60" s="634">
        <f t="shared" si="33"/>
        <v>0</v>
      </c>
      <c r="Q60" s="634">
        <f t="shared" si="33"/>
        <v>0</v>
      </c>
      <c r="R60" s="634">
        <f t="shared" si="33"/>
        <v>0</v>
      </c>
      <c r="S60" s="634">
        <f t="shared" si="33"/>
        <v>0</v>
      </c>
      <c r="T60" s="634">
        <f t="shared" si="33"/>
        <v>0</v>
      </c>
      <c r="U60" s="634">
        <f t="shared" si="33"/>
        <v>0</v>
      </c>
      <c r="V60" s="634">
        <f t="shared" si="33"/>
        <v>0</v>
      </c>
      <c r="W60" s="634">
        <f t="shared" si="33"/>
        <v>0</v>
      </c>
      <c r="X60" s="634">
        <f t="shared" si="33"/>
        <v>0</v>
      </c>
      <c r="Y60" s="634">
        <f t="shared" si="33"/>
        <v>0</v>
      </c>
      <c r="Z60" s="634">
        <f t="shared" si="33"/>
        <v>0</v>
      </c>
      <c r="AA60" s="634">
        <f t="shared" si="33"/>
        <v>0</v>
      </c>
      <c r="AB60" s="634">
        <f t="shared" si="33"/>
        <v>0</v>
      </c>
      <c r="AC60" s="634">
        <f t="shared" si="33"/>
        <v>0</v>
      </c>
      <c r="AD60" s="634">
        <f t="shared" si="33"/>
        <v>0</v>
      </c>
      <c r="AE60" s="634">
        <f t="shared" si="33"/>
        <v>0</v>
      </c>
      <c r="AF60" s="634">
        <f t="shared" si="33"/>
        <v>0</v>
      </c>
      <c r="AG60" s="634">
        <f t="shared" si="33"/>
        <v>0</v>
      </c>
      <c r="AH60" s="634">
        <f t="shared" si="33"/>
        <v>0</v>
      </c>
      <c r="AI60" s="323">
        <f t="shared" si="31"/>
        <v>0</v>
      </c>
      <c r="AL60" s="15"/>
      <c r="AM60" s="65"/>
      <c r="AN60" s="65"/>
      <c r="AO60" s="65"/>
      <c r="AP60" s="65"/>
      <c r="AQ60" s="65"/>
      <c r="AR60" s="65"/>
      <c r="AS60" s="65"/>
      <c r="AT60" s="65"/>
      <c r="AU60" s="65"/>
      <c r="AV60" s="65"/>
      <c r="AW60" s="75"/>
    </row>
    <row r="61" spans="2:49" thickBot="1">
      <c r="B61" s="15"/>
      <c r="C61" s="1225">
        <f t="shared" si="29"/>
        <v>3</v>
      </c>
      <c r="D61" s="1226">
        <f>O14</f>
        <v>0</v>
      </c>
      <c r="E61" s="522"/>
      <c r="F61" s="522"/>
      <c r="G61" s="522"/>
      <c r="H61" s="521">
        <f t="shared" si="32"/>
        <v>0</v>
      </c>
      <c r="I61" s="519"/>
      <c r="J61" s="634">
        <f t="shared" ref="J61:AH61" si="34">IF($I14&gt;=25,$H61,IF(J$58&lt;=$I14,$H61,IF(J$58&lt;=($I14*($W14+1)),$H61,0)))</f>
        <v>0</v>
      </c>
      <c r="K61" s="634">
        <f t="shared" si="34"/>
        <v>0</v>
      </c>
      <c r="L61" s="634">
        <f t="shared" si="34"/>
        <v>0</v>
      </c>
      <c r="M61" s="634">
        <f t="shared" si="34"/>
        <v>0</v>
      </c>
      <c r="N61" s="634">
        <f t="shared" si="34"/>
        <v>0</v>
      </c>
      <c r="O61" s="634">
        <f t="shared" si="34"/>
        <v>0</v>
      </c>
      <c r="P61" s="634">
        <f t="shared" si="34"/>
        <v>0</v>
      </c>
      <c r="Q61" s="634">
        <f t="shared" si="34"/>
        <v>0</v>
      </c>
      <c r="R61" s="634">
        <f t="shared" si="34"/>
        <v>0</v>
      </c>
      <c r="S61" s="634">
        <f t="shared" si="34"/>
        <v>0</v>
      </c>
      <c r="T61" s="634">
        <f t="shared" si="34"/>
        <v>0</v>
      </c>
      <c r="U61" s="634">
        <f t="shared" si="34"/>
        <v>0</v>
      </c>
      <c r="V61" s="634">
        <f t="shared" si="34"/>
        <v>0</v>
      </c>
      <c r="W61" s="634">
        <f t="shared" si="34"/>
        <v>0</v>
      </c>
      <c r="X61" s="634">
        <f t="shared" si="34"/>
        <v>0</v>
      </c>
      <c r="Y61" s="634">
        <f t="shared" si="34"/>
        <v>0</v>
      </c>
      <c r="Z61" s="634">
        <f t="shared" si="34"/>
        <v>0</v>
      </c>
      <c r="AA61" s="634">
        <f t="shared" si="34"/>
        <v>0</v>
      </c>
      <c r="AB61" s="634">
        <f t="shared" si="34"/>
        <v>0</v>
      </c>
      <c r="AC61" s="634">
        <f t="shared" si="34"/>
        <v>0</v>
      </c>
      <c r="AD61" s="634">
        <f t="shared" si="34"/>
        <v>0</v>
      </c>
      <c r="AE61" s="634">
        <f t="shared" si="34"/>
        <v>0</v>
      </c>
      <c r="AF61" s="634">
        <f t="shared" si="34"/>
        <v>0</v>
      </c>
      <c r="AG61" s="634">
        <f t="shared" si="34"/>
        <v>0</v>
      </c>
      <c r="AH61" s="634">
        <f t="shared" si="34"/>
        <v>0</v>
      </c>
      <c r="AI61" s="323">
        <f t="shared" si="31"/>
        <v>0</v>
      </c>
      <c r="AL61" s="15"/>
      <c r="AM61" s="65"/>
      <c r="AN61" s="65"/>
      <c r="AO61" s="65"/>
      <c r="AP61" s="65"/>
      <c r="AQ61" s="65"/>
      <c r="AR61" s="65"/>
      <c r="AS61" s="65"/>
      <c r="AT61" s="65"/>
      <c r="AU61" s="65"/>
      <c r="AV61" s="65"/>
      <c r="AW61" s="75"/>
    </row>
    <row r="62" spans="2:49" thickBot="1">
      <c r="B62" s="15"/>
      <c r="C62" s="1227">
        <f t="shared" si="29"/>
        <v>4</v>
      </c>
      <c r="D62" s="1228">
        <f>O16</f>
        <v>0</v>
      </c>
      <c r="E62" s="328"/>
      <c r="F62" s="328"/>
      <c r="G62" s="328"/>
      <c r="H62" s="327">
        <f t="shared" si="32"/>
        <v>0</v>
      </c>
      <c r="I62" s="112"/>
      <c r="J62" s="634">
        <f t="shared" ref="J62:AH62" si="35">IF($I16&gt;=25,$H62,IF(J$58&lt;=$I16,$H62,IF(J$58&lt;=($I16*($W16+1)),$H62,0)))</f>
        <v>0</v>
      </c>
      <c r="K62" s="634">
        <f t="shared" si="35"/>
        <v>0</v>
      </c>
      <c r="L62" s="634">
        <f t="shared" si="35"/>
        <v>0</v>
      </c>
      <c r="M62" s="634">
        <f t="shared" si="35"/>
        <v>0</v>
      </c>
      <c r="N62" s="634">
        <f t="shared" si="35"/>
        <v>0</v>
      </c>
      <c r="O62" s="634">
        <f t="shared" si="35"/>
        <v>0</v>
      </c>
      <c r="P62" s="634">
        <f t="shared" si="35"/>
        <v>0</v>
      </c>
      <c r="Q62" s="634">
        <f t="shared" si="35"/>
        <v>0</v>
      </c>
      <c r="R62" s="634">
        <f t="shared" si="35"/>
        <v>0</v>
      </c>
      <c r="S62" s="634">
        <f t="shared" si="35"/>
        <v>0</v>
      </c>
      <c r="T62" s="634">
        <f t="shared" si="35"/>
        <v>0</v>
      </c>
      <c r="U62" s="634">
        <f t="shared" si="35"/>
        <v>0</v>
      </c>
      <c r="V62" s="634">
        <f t="shared" si="35"/>
        <v>0</v>
      </c>
      <c r="W62" s="634">
        <f t="shared" si="35"/>
        <v>0</v>
      </c>
      <c r="X62" s="634">
        <f t="shared" si="35"/>
        <v>0</v>
      </c>
      <c r="Y62" s="634">
        <f t="shared" si="35"/>
        <v>0</v>
      </c>
      <c r="Z62" s="634">
        <f t="shared" si="35"/>
        <v>0</v>
      </c>
      <c r="AA62" s="634">
        <f t="shared" si="35"/>
        <v>0</v>
      </c>
      <c r="AB62" s="634">
        <f t="shared" si="35"/>
        <v>0</v>
      </c>
      <c r="AC62" s="634">
        <f t="shared" si="35"/>
        <v>0</v>
      </c>
      <c r="AD62" s="634">
        <f t="shared" si="35"/>
        <v>0</v>
      </c>
      <c r="AE62" s="634">
        <f t="shared" si="35"/>
        <v>0</v>
      </c>
      <c r="AF62" s="634">
        <f t="shared" si="35"/>
        <v>0</v>
      </c>
      <c r="AG62" s="634">
        <f t="shared" si="35"/>
        <v>0</v>
      </c>
      <c r="AH62" s="634">
        <f t="shared" si="35"/>
        <v>0</v>
      </c>
      <c r="AI62" s="323">
        <f t="shared" si="31"/>
        <v>0</v>
      </c>
      <c r="AL62" s="15"/>
      <c r="AM62" s="65"/>
      <c r="AN62" s="65"/>
      <c r="AO62" s="65"/>
      <c r="AP62" s="65"/>
      <c r="AQ62" s="65"/>
      <c r="AR62" s="65"/>
      <c r="AS62" s="65"/>
      <c r="AT62" s="65"/>
      <c r="AU62" s="65"/>
      <c r="AV62" s="65"/>
      <c r="AW62" s="75"/>
    </row>
    <row r="63" spans="2:49" thickBot="1">
      <c r="B63" s="15"/>
      <c r="C63" s="1230">
        <f t="shared" si="29"/>
        <v>5</v>
      </c>
      <c r="D63" s="1226">
        <f>O17</f>
        <v>0</v>
      </c>
      <c r="E63" s="522"/>
      <c r="F63" s="522"/>
      <c r="G63" s="522"/>
      <c r="H63" s="521">
        <f t="shared" si="32"/>
        <v>0</v>
      </c>
      <c r="I63" s="519"/>
      <c r="J63" s="634">
        <f t="shared" ref="J63:AH63" si="36">IF($I17&gt;=25,$H63,IF(J$58&lt;=$I17,$H63,IF(J$58&lt;=($I17*($W17+1)),$H63,0)))</f>
        <v>0</v>
      </c>
      <c r="K63" s="634">
        <f t="shared" si="36"/>
        <v>0</v>
      </c>
      <c r="L63" s="634">
        <f t="shared" si="36"/>
        <v>0</v>
      </c>
      <c r="M63" s="634">
        <f t="shared" si="36"/>
        <v>0</v>
      </c>
      <c r="N63" s="634">
        <f t="shared" si="36"/>
        <v>0</v>
      </c>
      <c r="O63" s="634">
        <f t="shared" si="36"/>
        <v>0</v>
      </c>
      <c r="P63" s="634">
        <f t="shared" si="36"/>
        <v>0</v>
      </c>
      <c r="Q63" s="634">
        <f t="shared" si="36"/>
        <v>0</v>
      </c>
      <c r="R63" s="634">
        <f t="shared" si="36"/>
        <v>0</v>
      </c>
      <c r="S63" s="634">
        <f t="shared" si="36"/>
        <v>0</v>
      </c>
      <c r="T63" s="634">
        <f t="shared" si="36"/>
        <v>0</v>
      </c>
      <c r="U63" s="634">
        <f t="shared" si="36"/>
        <v>0</v>
      </c>
      <c r="V63" s="634">
        <f t="shared" si="36"/>
        <v>0</v>
      </c>
      <c r="W63" s="634">
        <f t="shared" si="36"/>
        <v>0</v>
      </c>
      <c r="X63" s="634">
        <f t="shared" si="36"/>
        <v>0</v>
      </c>
      <c r="Y63" s="634">
        <f t="shared" si="36"/>
        <v>0</v>
      </c>
      <c r="Z63" s="634">
        <f t="shared" si="36"/>
        <v>0</v>
      </c>
      <c r="AA63" s="634">
        <f t="shared" si="36"/>
        <v>0</v>
      </c>
      <c r="AB63" s="634">
        <f t="shared" si="36"/>
        <v>0</v>
      </c>
      <c r="AC63" s="634">
        <f t="shared" si="36"/>
        <v>0</v>
      </c>
      <c r="AD63" s="634">
        <f t="shared" si="36"/>
        <v>0</v>
      </c>
      <c r="AE63" s="634">
        <f t="shared" si="36"/>
        <v>0</v>
      </c>
      <c r="AF63" s="634">
        <f t="shared" si="36"/>
        <v>0</v>
      </c>
      <c r="AG63" s="634">
        <f t="shared" si="36"/>
        <v>0</v>
      </c>
      <c r="AH63" s="634">
        <f t="shared" si="36"/>
        <v>0</v>
      </c>
      <c r="AI63" s="323">
        <f t="shared" si="31"/>
        <v>0</v>
      </c>
      <c r="AL63" s="15"/>
      <c r="AM63" s="65"/>
      <c r="AN63" s="65"/>
      <c r="AO63" s="65"/>
      <c r="AP63" s="65"/>
      <c r="AQ63" s="65"/>
      <c r="AR63" s="65"/>
      <c r="AS63" s="65"/>
      <c r="AT63" s="65"/>
      <c r="AU63" s="65"/>
      <c r="AV63" s="65"/>
      <c r="AW63" s="75"/>
    </row>
    <row r="64" spans="2:49" thickBot="1">
      <c r="B64" s="15"/>
      <c r="C64" s="1231">
        <f t="shared" si="29"/>
        <v>6</v>
      </c>
      <c r="D64" s="1228">
        <f>O18</f>
        <v>0</v>
      </c>
      <c r="E64" s="330"/>
      <c r="F64" s="330"/>
      <c r="G64" s="330"/>
      <c r="H64" s="327">
        <f t="shared" si="32"/>
        <v>0</v>
      </c>
      <c r="I64" s="114"/>
      <c r="J64" s="634">
        <f t="shared" ref="J64:AH64" si="37">IF($I18&gt;=25,$H64,IF(J$58&lt;=$I18,$H64,IF(J$58&lt;=($I18*($W18+1)),$H64,0)))</f>
        <v>0</v>
      </c>
      <c r="K64" s="634">
        <f t="shared" si="37"/>
        <v>0</v>
      </c>
      <c r="L64" s="634">
        <f t="shared" si="37"/>
        <v>0</v>
      </c>
      <c r="M64" s="634">
        <f t="shared" si="37"/>
        <v>0</v>
      </c>
      <c r="N64" s="634">
        <f t="shared" si="37"/>
        <v>0</v>
      </c>
      <c r="O64" s="634">
        <f t="shared" si="37"/>
        <v>0</v>
      </c>
      <c r="P64" s="634">
        <f t="shared" si="37"/>
        <v>0</v>
      </c>
      <c r="Q64" s="634">
        <f t="shared" si="37"/>
        <v>0</v>
      </c>
      <c r="R64" s="634">
        <f t="shared" si="37"/>
        <v>0</v>
      </c>
      <c r="S64" s="634">
        <f t="shared" si="37"/>
        <v>0</v>
      </c>
      <c r="T64" s="634">
        <f t="shared" si="37"/>
        <v>0</v>
      </c>
      <c r="U64" s="634">
        <f t="shared" si="37"/>
        <v>0</v>
      </c>
      <c r="V64" s="634">
        <f t="shared" si="37"/>
        <v>0</v>
      </c>
      <c r="W64" s="634">
        <f t="shared" si="37"/>
        <v>0</v>
      </c>
      <c r="X64" s="634">
        <f t="shared" si="37"/>
        <v>0</v>
      </c>
      <c r="Y64" s="634">
        <f t="shared" si="37"/>
        <v>0</v>
      </c>
      <c r="Z64" s="634">
        <f t="shared" si="37"/>
        <v>0</v>
      </c>
      <c r="AA64" s="634">
        <f t="shared" si="37"/>
        <v>0</v>
      </c>
      <c r="AB64" s="634">
        <f t="shared" si="37"/>
        <v>0</v>
      </c>
      <c r="AC64" s="634">
        <f t="shared" si="37"/>
        <v>0</v>
      </c>
      <c r="AD64" s="634">
        <f t="shared" si="37"/>
        <v>0</v>
      </c>
      <c r="AE64" s="634">
        <f t="shared" si="37"/>
        <v>0</v>
      </c>
      <c r="AF64" s="634">
        <f t="shared" si="37"/>
        <v>0</v>
      </c>
      <c r="AG64" s="634">
        <f t="shared" si="37"/>
        <v>0</v>
      </c>
      <c r="AH64" s="634">
        <f t="shared" si="37"/>
        <v>0</v>
      </c>
      <c r="AI64" s="323">
        <f t="shared" si="31"/>
        <v>0</v>
      </c>
      <c r="AL64" s="15"/>
      <c r="AM64" s="65"/>
      <c r="AN64" s="65"/>
      <c r="AO64" s="65"/>
      <c r="AP64" s="65"/>
      <c r="AQ64" s="65"/>
      <c r="AR64" s="65"/>
      <c r="AS64" s="65"/>
      <c r="AT64" s="65"/>
      <c r="AU64" s="65"/>
      <c r="AV64" s="65"/>
      <c r="AW64" s="75"/>
    </row>
    <row r="65" spans="2:51" ht="15.75" thickBot="1">
      <c r="B65" s="15"/>
      <c r="C65" s="1230">
        <f t="shared" si="29"/>
        <v>7</v>
      </c>
      <c r="D65" s="1226">
        <f>O20</f>
        <v>0</v>
      </c>
      <c r="E65" s="524"/>
      <c r="F65" s="524"/>
      <c r="G65" s="524"/>
      <c r="H65" s="521">
        <f t="shared" si="32"/>
        <v>0</v>
      </c>
      <c r="I65" s="520"/>
      <c r="J65" s="634">
        <f t="shared" ref="J65:AH65" si="38">IF($I20&gt;=25,$H65,IF(J$58&lt;=$I20,$H65,IF(J$58&lt;=($I20*($W20+1)),$H65,0)))</f>
        <v>0</v>
      </c>
      <c r="K65" s="634">
        <f t="shared" si="38"/>
        <v>0</v>
      </c>
      <c r="L65" s="634">
        <f t="shared" si="38"/>
        <v>0</v>
      </c>
      <c r="M65" s="634">
        <f t="shared" si="38"/>
        <v>0</v>
      </c>
      <c r="N65" s="634">
        <f t="shared" si="38"/>
        <v>0</v>
      </c>
      <c r="O65" s="634">
        <f t="shared" si="38"/>
        <v>0</v>
      </c>
      <c r="P65" s="634">
        <f t="shared" si="38"/>
        <v>0</v>
      </c>
      <c r="Q65" s="634">
        <f t="shared" si="38"/>
        <v>0</v>
      </c>
      <c r="R65" s="634">
        <f t="shared" si="38"/>
        <v>0</v>
      </c>
      <c r="S65" s="634">
        <f t="shared" si="38"/>
        <v>0</v>
      </c>
      <c r="T65" s="634">
        <f t="shared" si="38"/>
        <v>0</v>
      </c>
      <c r="U65" s="634">
        <f t="shared" si="38"/>
        <v>0</v>
      </c>
      <c r="V65" s="634">
        <f t="shared" si="38"/>
        <v>0</v>
      </c>
      <c r="W65" s="634">
        <f t="shared" si="38"/>
        <v>0</v>
      </c>
      <c r="X65" s="634">
        <f t="shared" si="38"/>
        <v>0</v>
      </c>
      <c r="Y65" s="634">
        <f t="shared" si="38"/>
        <v>0</v>
      </c>
      <c r="Z65" s="634">
        <f t="shared" si="38"/>
        <v>0</v>
      </c>
      <c r="AA65" s="634">
        <f t="shared" si="38"/>
        <v>0</v>
      </c>
      <c r="AB65" s="634">
        <f t="shared" si="38"/>
        <v>0</v>
      </c>
      <c r="AC65" s="634">
        <f t="shared" si="38"/>
        <v>0</v>
      </c>
      <c r="AD65" s="634">
        <f t="shared" si="38"/>
        <v>0</v>
      </c>
      <c r="AE65" s="634">
        <f t="shared" si="38"/>
        <v>0</v>
      </c>
      <c r="AF65" s="634">
        <f t="shared" si="38"/>
        <v>0</v>
      </c>
      <c r="AG65" s="634">
        <f t="shared" si="38"/>
        <v>0</v>
      </c>
      <c r="AH65" s="634">
        <f t="shared" si="38"/>
        <v>0</v>
      </c>
      <c r="AI65" s="323">
        <f t="shared" si="31"/>
        <v>0</v>
      </c>
      <c r="AL65" s="15"/>
      <c r="AM65" s="65"/>
      <c r="AN65" s="65"/>
      <c r="AO65" s="65"/>
      <c r="AP65" s="65"/>
      <c r="AQ65" s="65"/>
      <c r="AR65" s="65"/>
      <c r="AS65" s="65"/>
      <c r="AT65" s="65"/>
      <c r="AU65" s="65"/>
      <c r="AV65" s="65"/>
      <c r="AW65" s="75"/>
    </row>
    <row r="66" spans="2:51" ht="15.75" thickBot="1">
      <c r="B66" s="15"/>
      <c r="C66" s="1231">
        <f t="shared" si="29"/>
        <v>8</v>
      </c>
      <c r="D66" s="1228">
        <f>O21</f>
        <v>0</v>
      </c>
      <c r="E66" s="330"/>
      <c r="F66" s="330"/>
      <c r="G66" s="330"/>
      <c r="H66" s="327">
        <f t="shared" si="32"/>
        <v>0</v>
      </c>
      <c r="I66" s="114"/>
      <c r="J66" s="634">
        <f t="shared" ref="J66:AH66" si="39">IF($I21&gt;=25,$H66,IF(J$58&lt;=$I21,$H66,IF(J$58&lt;=($I21*($W21+1)),$H66,0)))</f>
        <v>0</v>
      </c>
      <c r="K66" s="634">
        <f t="shared" si="39"/>
        <v>0</v>
      </c>
      <c r="L66" s="634">
        <f t="shared" si="39"/>
        <v>0</v>
      </c>
      <c r="M66" s="634">
        <f t="shared" si="39"/>
        <v>0</v>
      </c>
      <c r="N66" s="634">
        <f t="shared" si="39"/>
        <v>0</v>
      </c>
      <c r="O66" s="634">
        <f t="shared" si="39"/>
        <v>0</v>
      </c>
      <c r="P66" s="634">
        <f t="shared" si="39"/>
        <v>0</v>
      </c>
      <c r="Q66" s="634">
        <f t="shared" si="39"/>
        <v>0</v>
      </c>
      <c r="R66" s="634">
        <f t="shared" si="39"/>
        <v>0</v>
      </c>
      <c r="S66" s="634">
        <f t="shared" si="39"/>
        <v>0</v>
      </c>
      <c r="T66" s="634">
        <f t="shared" si="39"/>
        <v>0</v>
      </c>
      <c r="U66" s="634">
        <f t="shared" si="39"/>
        <v>0</v>
      </c>
      <c r="V66" s="634">
        <f t="shared" si="39"/>
        <v>0</v>
      </c>
      <c r="W66" s="634">
        <f t="shared" si="39"/>
        <v>0</v>
      </c>
      <c r="X66" s="634">
        <f t="shared" si="39"/>
        <v>0</v>
      </c>
      <c r="Y66" s="634">
        <f t="shared" si="39"/>
        <v>0</v>
      </c>
      <c r="Z66" s="634">
        <f t="shared" si="39"/>
        <v>0</v>
      </c>
      <c r="AA66" s="634">
        <f t="shared" si="39"/>
        <v>0</v>
      </c>
      <c r="AB66" s="634">
        <f t="shared" si="39"/>
        <v>0</v>
      </c>
      <c r="AC66" s="634">
        <f t="shared" si="39"/>
        <v>0</v>
      </c>
      <c r="AD66" s="634">
        <f t="shared" si="39"/>
        <v>0</v>
      </c>
      <c r="AE66" s="634">
        <f t="shared" si="39"/>
        <v>0</v>
      </c>
      <c r="AF66" s="634">
        <f t="shared" si="39"/>
        <v>0</v>
      </c>
      <c r="AG66" s="634">
        <f t="shared" si="39"/>
        <v>0</v>
      </c>
      <c r="AH66" s="634">
        <f t="shared" si="39"/>
        <v>0</v>
      </c>
      <c r="AI66" s="323">
        <f t="shared" si="31"/>
        <v>0</v>
      </c>
      <c r="AL66" s="15"/>
      <c r="AM66" s="11"/>
      <c r="AN66" s="11"/>
      <c r="AO66" s="11"/>
      <c r="AP66" s="11"/>
      <c r="AQ66" s="11"/>
      <c r="AR66" s="11"/>
      <c r="AS66" s="11"/>
      <c r="AT66" s="11"/>
      <c r="AU66" s="11"/>
      <c r="AV66" s="11"/>
    </row>
    <row r="67" spans="2:51" ht="15.75" thickBot="1">
      <c r="B67" s="15"/>
      <c r="C67" s="1230">
        <f t="shared" si="29"/>
        <v>9</v>
      </c>
      <c r="D67" s="1226">
        <f>O22</f>
        <v>0</v>
      </c>
      <c r="E67" s="524"/>
      <c r="F67" s="524"/>
      <c r="G67" s="524"/>
      <c r="H67" s="521">
        <f t="shared" si="32"/>
        <v>0</v>
      </c>
      <c r="I67" s="520"/>
      <c r="J67" s="634">
        <f t="shared" ref="J67:AH67" si="40">IF($I22&gt;=25,$H67,IF(J$58&lt;=$I22,$H67,IF(J$58&lt;=($I22*($W22+1)),$H67,0)))</f>
        <v>0</v>
      </c>
      <c r="K67" s="634">
        <f t="shared" si="40"/>
        <v>0</v>
      </c>
      <c r="L67" s="634">
        <f t="shared" si="40"/>
        <v>0</v>
      </c>
      <c r="M67" s="634">
        <f t="shared" si="40"/>
        <v>0</v>
      </c>
      <c r="N67" s="634">
        <f t="shared" si="40"/>
        <v>0</v>
      </c>
      <c r="O67" s="634">
        <f t="shared" si="40"/>
        <v>0</v>
      </c>
      <c r="P67" s="634">
        <f t="shared" si="40"/>
        <v>0</v>
      </c>
      <c r="Q67" s="634">
        <f t="shared" si="40"/>
        <v>0</v>
      </c>
      <c r="R67" s="634">
        <f t="shared" si="40"/>
        <v>0</v>
      </c>
      <c r="S67" s="634">
        <f t="shared" si="40"/>
        <v>0</v>
      </c>
      <c r="T67" s="634">
        <f t="shared" si="40"/>
        <v>0</v>
      </c>
      <c r="U67" s="634">
        <f t="shared" si="40"/>
        <v>0</v>
      </c>
      <c r="V67" s="634">
        <f t="shared" si="40"/>
        <v>0</v>
      </c>
      <c r="W67" s="634">
        <f t="shared" si="40"/>
        <v>0</v>
      </c>
      <c r="X67" s="634">
        <f t="shared" si="40"/>
        <v>0</v>
      </c>
      <c r="Y67" s="634">
        <f t="shared" si="40"/>
        <v>0</v>
      </c>
      <c r="Z67" s="634">
        <f t="shared" si="40"/>
        <v>0</v>
      </c>
      <c r="AA67" s="634">
        <f t="shared" si="40"/>
        <v>0</v>
      </c>
      <c r="AB67" s="634">
        <f t="shared" si="40"/>
        <v>0</v>
      </c>
      <c r="AC67" s="634">
        <f t="shared" si="40"/>
        <v>0</v>
      </c>
      <c r="AD67" s="634">
        <f t="shared" si="40"/>
        <v>0</v>
      </c>
      <c r="AE67" s="634">
        <f t="shared" si="40"/>
        <v>0</v>
      </c>
      <c r="AF67" s="634">
        <f t="shared" si="40"/>
        <v>0</v>
      </c>
      <c r="AG67" s="634">
        <f t="shared" si="40"/>
        <v>0</v>
      </c>
      <c r="AH67" s="634">
        <f t="shared" si="40"/>
        <v>0</v>
      </c>
      <c r="AI67" s="323">
        <f t="shared" si="31"/>
        <v>0</v>
      </c>
      <c r="AL67" s="15"/>
      <c r="AM67" s="11"/>
      <c r="AN67" s="11"/>
      <c r="AO67" s="11"/>
      <c r="AP67" s="11"/>
      <c r="AQ67" s="11"/>
      <c r="AR67" s="11"/>
      <c r="AS67" s="11"/>
      <c r="AT67" s="11"/>
      <c r="AU67" s="11"/>
      <c r="AV67" s="11"/>
    </row>
    <row r="68" spans="2:51" ht="15.75" customHeight="1" thickBot="1">
      <c r="B68" s="15"/>
      <c r="C68" s="123"/>
      <c r="D68" s="327"/>
      <c r="E68" s="330"/>
      <c r="F68" s="330"/>
      <c r="G68" s="330"/>
      <c r="H68" s="327"/>
      <c r="I68" s="114"/>
      <c r="J68" s="634"/>
      <c r="K68" s="634"/>
      <c r="L68" s="634"/>
      <c r="M68" s="634"/>
      <c r="N68" s="634"/>
      <c r="O68" s="634"/>
      <c r="P68" s="634"/>
      <c r="Q68" s="634"/>
      <c r="R68" s="634"/>
      <c r="S68" s="634"/>
      <c r="T68" s="634"/>
      <c r="U68" s="634"/>
      <c r="V68" s="634"/>
      <c r="W68" s="634"/>
      <c r="X68" s="634"/>
      <c r="Y68" s="634"/>
      <c r="Z68" s="634"/>
      <c r="AA68" s="634"/>
      <c r="AB68" s="634"/>
      <c r="AC68" s="634"/>
      <c r="AD68" s="634"/>
      <c r="AE68" s="634"/>
      <c r="AF68" s="634"/>
      <c r="AG68" s="634"/>
      <c r="AH68" s="634"/>
      <c r="AI68" s="324"/>
      <c r="AL68" s="15"/>
      <c r="AM68" s="11"/>
      <c r="AN68" s="11"/>
      <c r="AO68" s="11"/>
      <c r="AP68" s="11"/>
      <c r="AQ68" s="11"/>
      <c r="AR68" s="11"/>
      <c r="AS68" s="11"/>
      <c r="AT68" s="11"/>
      <c r="AU68" s="11"/>
      <c r="AV68" s="11"/>
    </row>
    <row r="69" spans="2:51" ht="15.75" thickBot="1">
      <c r="B69" s="15"/>
      <c r="C69" s="125"/>
      <c r="D69" s="122"/>
      <c r="E69" s="122"/>
      <c r="F69" s="122"/>
      <c r="G69" s="122"/>
      <c r="H69" s="112"/>
      <c r="I69" s="116" t="s">
        <v>29</v>
      </c>
      <c r="J69" s="325">
        <f t="shared" ref="J69:AH69" si="41">SUM(J59:J68)</f>
        <v>0</v>
      </c>
      <c r="K69" s="325">
        <f t="shared" si="41"/>
        <v>0</v>
      </c>
      <c r="L69" s="325">
        <f t="shared" si="41"/>
        <v>0</v>
      </c>
      <c r="M69" s="325">
        <f t="shared" si="41"/>
        <v>0</v>
      </c>
      <c r="N69" s="325">
        <f t="shared" si="41"/>
        <v>0</v>
      </c>
      <c r="O69" s="325">
        <f t="shared" si="41"/>
        <v>0</v>
      </c>
      <c r="P69" s="325">
        <f t="shared" si="41"/>
        <v>0</v>
      </c>
      <c r="Q69" s="325">
        <f t="shared" si="41"/>
        <v>0</v>
      </c>
      <c r="R69" s="325">
        <f t="shared" si="41"/>
        <v>0</v>
      </c>
      <c r="S69" s="325">
        <f t="shared" si="41"/>
        <v>0</v>
      </c>
      <c r="T69" s="325">
        <f t="shared" si="41"/>
        <v>0</v>
      </c>
      <c r="U69" s="325">
        <f t="shared" si="41"/>
        <v>0</v>
      </c>
      <c r="V69" s="325">
        <f t="shared" si="41"/>
        <v>0</v>
      </c>
      <c r="W69" s="325">
        <f t="shared" si="41"/>
        <v>0</v>
      </c>
      <c r="X69" s="325">
        <f t="shared" si="41"/>
        <v>0</v>
      </c>
      <c r="Y69" s="325">
        <f t="shared" si="41"/>
        <v>0</v>
      </c>
      <c r="Z69" s="325">
        <f t="shared" si="41"/>
        <v>0</v>
      </c>
      <c r="AA69" s="325">
        <f t="shared" si="41"/>
        <v>0</v>
      </c>
      <c r="AB69" s="325">
        <f t="shared" si="41"/>
        <v>0</v>
      </c>
      <c r="AC69" s="325">
        <f t="shared" si="41"/>
        <v>0</v>
      </c>
      <c r="AD69" s="325">
        <f t="shared" si="41"/>
        <v>0</v>
      </c>
      <c r="AE69" s="325">
        <f t="shared" si="41"/>
        <v>0</v>
      </c>
      <c r="AF69" s="325">
        <f t="shared" si="41"/>
        <v>0</v>
      </c>
      <c r="AG69" s="325">
        <f t="shared" si="41"/>
        <v>0</v>
      </c>
      <c r="AH69" s="325">
        <f t="shared" si="41"/>
        <v>0</v>
      </c>
      <c r="AI69" s="326">
        <f>SUM(AI59:AI68)</f>
        <v>0</v>
      </c>
      <c r="AL69" s="15"/>
      <c r="AM69" s="11"/>
      <c r="AN69" s="11"/>
      <c r="AO69" s="11"/>
      <c r="AP69" s="11"/>
      <c r="AQ69" s="11"/>
      <c r="AR69" s="11"/>
      <c r="AS69" s="11"/>
      <c r="AT69" s="11"/>
      <c r="AU69" s="11"/>
      <c r="AV69" s="11"/>
    </row>
    <row r="70" spans="2:51" ht="24.75" customHeight="1" thickBot="1">
      <c r="B70" s="15"/>
      <c r="C70" s="127"/>
      <c r="D70" s="128"/>
      <c r="E70" s="128"/>
      <c r="F70" s="128"/>
      <c r="G70" s="128"/>
      <c r="H70" s="128"/>
      <c r="I70" s="128"/>
      <c r="J70" s="128"/>
      <c r="K70" s="128"/>
      <c r="L70" s="128"/>
      <c r="M70" s="128"/>
      <c r="N70" s="128"/>
      <c r="O70" s="128"/>
      <c r="P70" s="128"/>
      <c r="Q70" s="128"/>
      <c r="R70" s="128"/>
      <c r="S70" s="128"/>
      <c r="T70" s="128"/>
      <c r="U70" s="128"/>
      <c r="V70" s="129"/>
      <c r="W70" s="130"/>
      <c r="X70" s="130"/>
      <c r="Y70" s="130"/>
      <c r="Z70" s="130"/>
      <c r="AA70" s="130"/>
      <c r="AB70" s="130"/>
      <c r="AC70" s="130"/>
      <c r="AD70" s="130"/>
      <c r="AE70" s="130"/>
      <c r="AF70" s="130"/>
      <c r="AG70" s="130"/>
      <c r="AH70" s="130"/>
      <c r="AI70" s="131"/>
      <c r="AL70" s="15"/>
      <c r="AM70" s="65"/>
      <c r="AN70" s="65"/>
      <c r="AO70" s="65"/>
      <c r="AP70" s="65"/>
      <c r="AQ70" s="65"/>
      <c r="AR70" s="65"/>
      <c r="AS70" s="65"/>
      <c r="AT70" s="65"/>
      <c r="AU70" s="65"/>
      <c r="AV70" s="11"/>
      <c r="AW70" s="75"/>
    </row>
    <row r="71" spans="2:51" ht="24.75" customHeight="1">
      <c r="B71" s="15"/>
      <c r="C71" s="132"/>
      <c r="D71" s="132"/>
      <c r="E71" s="132"/>
      <c r="F71" s="132"/>
      <c r="G71" s="132"/>
      <c r="H71" s="132"/>
      <c r="I71" s="132"/>
      <c r="J71" s="132"/>
      <c r="K71" s="132"/>
      <c r="L71" s="132"/>
      <c r="M71" s="132"/>
      <c r="N71" s="132"/>
      <c r="O71" s="132"/>
      <c r="P71" s="132"/>
      <c r="Q71" s="132"/>
      <c r="R71" s="132"/>
      <c r="S71" s="132"/>
      <c r="T71" s="132"/>
      <c r="U71" s="132"/>
      <c r="V71" s="132"/>
      <c r="W71" s="109"/>
      <c r="X71" s="109"/>
      <c r="Y71" s="109"/>
      <c r="Z71" s="109"/>
      <c r="AA71" s="109"/>
      <c r="AB71" s="109"/>
      <c r="AC71" s="109"/>
      <c r="AD71" s="109"/>
      <c r="AE71" s="109"/>
      <c r="AF71" s="109"/>
      <c r="AG71" s="109"/>
      <c r="AH71" s="109"/>
      <c r="AI71" s="109"/>
      <c r="AL71" s="15"/>
      <c r="AM71" s="65"/>
      <c r="AN71" s="65"/>
      <c r="AO71" s="65"/>
      <c r="AP71" s="65"/>
      <c r="AQ71" s="65"/>
      <c r="AR71" s="65"/>
      <c r="AS71" s="65"/>
      <c r="AT71" s="65"/>
      <c r="AU71" s="65"/>
      <c r="AV71" s="11"/>
      <c r="AW71" s="75"/>
    </row>
    <row r="72" spans="2:51">
      <c r="B72" s="15"/>
      <c r="C72" s="2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L72" s="15"/>
      <c r="AM72" s="65"/>
      <c r="AN72" s="65"/>
      <c r="AO72" s="65"/>
      <c r="AP72" s="65"/>
      <c r="AQ72" s="65"/>
      <c r="AR72" s="65"/>
      <c r="AS72" s="65"/>
      <c r="AT72" s="65"/>
      <c r="AU72" s="65"/>
      <c r="AV72" s="11"/>
      <c r="AW72" s="75"/>
    </row>
    <row r="73" spans="2:51">
      <c r="B73" s="15"/>
      <c r="C73" s="2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L73" s="15"/>
      <c r="AM73" s="65"/>
      <c r="AN73" s="65"/>
      <c r="AO73" s="65"/>
      <c r="AP73" s="65"/>
      <c r="AQ73" s="65"/>
      <c r="AR73" s="65"/>
      <c r="AS73" s="65"/>
      <c r="AT73" s="65"/>
      <c r="AU73" s="65"/>
      <c r="AV73" s="11"/>
      <c r="AW73" s="75"/>
    </row>
    <row r="74" spans="2:51" ht="15.75" thickBot="1">
      <c r="B74" s="133"/>
      <c r="C74" s="591"/>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15"/>
      <c r="AM74" s="11"/>
      <c r="AN74" s="11"/>
      <c r="AO74" s="11"/>
      <c r="AP74" s="11"/>
      <c r="AQ74" s="11"/>
      <c r="AR74" s="11"/>
      <c r="AS74" s="11"/>
      <c r="AT74" s="11"/>
      <c r="AU74" s="11"/>
      <c r="AV74" s="11"/>
      <c r="AW74" s="138"/>
      <c r="AX74" s="138"/>
      <c r="AY74" s="138"/>
    </row>
    <row r="75" spans="2:51">
      <c r="AD75" s="3"/>
      <c r="AE75" s="3"/>
      <c r="AM75" s="75"/>
      <c r="AN75" s="75"/>
      <c r="AO75" s="75"/>
      <c r="AP75" s="75"/>
      <c r="AQ75" s="75"/>
      <c r="AR75" s="75"/>
      <c r="AS75" s="75"/>
      <c r="AT75" s="75"/>
      <c r="AU75" s="75"/>
      <c r="AV75" s="75"/>
      <c r="AW75" s="138"/>
      <c r="AX75" s="138"/>
      <c r="AY75" s="138"/>
    </row>
    <row r="76" spans="2:51">
      <c r="AD76" s="3"/>
      <c r="AE76" s="3"/>
      <c r="AM76" s="75"/>
      <c r="AN76" s="75"/>
      <c r="AO76" s="75"/>
      <c r="AP76" s="75"/>
      <c r="AQ76" s="75"/>
      <c r="AR76" s="75"/>
      <c r="AS76" s="75"/>
      <c r="AT76" s="75"/>
      <c r="AU76" s="75"/>
      <c r="AV76" s="75"/>
      <c r="AW76" s="138"/>
      <c r="AX76" s="138"/>
      <c r="AY76" s="138"/>
    </row>
    <row r="77" spans="2:51">
      <c r="AM77" s="75"/>
      <c r="AN77" s="75"/>
      <c r="AO77" s="75"/>
      <c r="AP77" s="75"/>
      <c r="AQ77" s="75"/>
      <c r="AR77" s="75"/>
      <c r="AS77" s="75"/>
      <c r="AT77" s="75"/>
      <c r="AU77" s="75"/>
      <c r="AV77" s="75"/>
      <c r="AW77" s="138"/>
      <c r="AX77" s="138"/>
      <c r="AY77" s="138"/>
    </row>
    <row r="78" spans="2:51">
      <c r="AM78" s="75"/>
      <c r="AN78" s="75"/>
      <c r="AO78" s="75"/>
      <c r="AP78" s="75"/>
      <c r="AQ78" s="75"/>
      <c r="AR78" s="75"/>
      <c r="AS78" s="75"/>
      <c r="AT78" s="75"/>
      <c r="AU78" s="75"/>
      <c r="AV78" s="75"/>
      <c r="AW78" s="75"/>
    </row>
    <row r="79" spans="2:51">
      <c r="AM79" s="75"/>
      <c r="AN79" s="75"/>
      <c r="AO79" s="75"/>
      <c r="AP79" s="75"/>
      <c r="AQ79" s="75"/>
      <c r="AR79" s="75"/>
      <c r="AS79" s="75"/>
      <c r="AT79" s="75"/>
      <c r="AU79" s="75"/>
      <c r="AV79" s="75"/>
      <c r="AW79" s="75"/>
    </row>
    <row r="80" spans="2:51">
      <c r="AM80" s="75"/>
      <c r="AN80" s="75"/>
      <c r="AO80" s="75"/>
      <c r="AP80" s="75"/>
      <c r="AQ80" s="75"/>
      <c r="AR80" s="75"/>
      <c r="AS80" s="75"/>
      <c r="AT80" s="75"/>
      <c r="AU80" s="75"/>
      <c r="AV80" s="75"/>
      <c r="AW80" s="75"/>
    </row>
    <row r="81" spans="22:41">
      <c r="V81" s="4"/>
      <c r="W81" s="4"/>
      <c r="AD81" s="3"/>
      <c r="AE81" s="75"/>
      <c r="AF81" s="75"/>
      <c r="AG81" s="75"/>
      <c r="AH81" s="75"/>
      <c r="AI81" s="75"/>
      <c r="AJ81" s="75"/>
      <c r="AK81" s="75"/>
      <c r="AL81" s="75"/>
      <c r="AM81" s="75"/>
      <c r="AN81" s="75"/>
      <c r="AO81" s="75"/>
    </row>
    <row r="82" spans="22:41">
      <c r="V82" s="4"/>
      <c r="W82" s="4"/>
      <c r="AD82" s="3"/>
      <c r="AE82" s="75"/>
      <c r="AF82" s="75"/>
      <c r="AG82" s="75"/>
      <c r="AH82" s="75"/>
      <c r="AI82" s="75"/>
      <c r="AJ82" s="75"/>
      <c r="AK82" s="75"/>
      <c r="AL82" s="75"/>
      <c r="AM82" s="75"/>
      <c r="AN82" s="75"/>
      <c r="AO82" s="75"/>
    </row>
    <row r="83" spans="22:41">
      <c r="V83" s="4"/>
      <c r="W83" s="4"/>
      <c r="AD83" s="3"/>
      <c r="AE83" s="75"/>
      <c r="AF83" s="75"/>
      <c r="AG83" s="75"/>
      <c r="AH83" s="75"/>
      <c r="AI83" s="75"/>
      <c r="AJ83" s="75"/>
      <c r="AK83" s="75"/>
      <c r="AL83" s="75"/>
      <c r="AM83" s="75"/>
      <c r="AN83" s="75"/>
      <c r="AO83" s="75"/>
    </row>
    <row r="84" spans="22:41">
      <c r="V84" s="4"/>
      <c r="W84" s="4"/>
      <c r="AD84" s="3"/>
      <c r="AE84" s="75"/>
      <c r="AF84" s="75"/>
      <c r="AG84" s="75"/>
      <c r="AH84" s="75"/>
      <c r="AI84" s="75"/>
      <c r="AJ84" s="75"/>
      <c r="AK84" s="75"/>
      <c r="AL84" s="75"/>
      <c r="AM84" s="75"/>
      <c r="AN84" s="75"/>
      <c r="AO84" s="75"/>
    </row>
    <row r="85" spans="22:41">
      <c r="V85" s="4"/>
      <c r="W85" s="4"/>
      <c r="AD85" s="3"/>
      <c r="AE85" s="75"/>
      <c r="AF85" s="75"/>
      <c r="AG85" s="75"/>
      <c r="AH85" s="75"/>
      <c r="AI85" s="75"/>
      <c r="AJ85" s="75"/>
      <c r="AK85" s="75"/>
      <c r="AL85" s="75"/>
      <c r="AM85" s="75"/>
      <c r="AN85" s="75"/>
      <c r="AO85" s="75"/>
    </row>
    <row r="86" spans="22:41">
      <c r="V86" s="4"/>
      <c r="W86" s="4"/>
      <c r="AD86" s="3"/>
      <c r="AE86" s="75"/>
      <c r="AF86" s="75"/>
      <c r="AG86" s="75"/>
      <c r="AH86" s="75"/>
      <c r="AI86" s="75"/>
      <c r="AJ86" s="75"/>
      <c r="AK86" s="75"/>
      <c r="AL86" s="75"/>
      <c r="AM86" s="75"/>
      <c r="AN86" s="75"/>
      <c r="AO86" s="75"/>
    </row>
    <row r="87" spans="22:41">
      <c r="V87" s="4"/>
      <c r="W87" s="4"/>
      <c r="AD87" s="3"/>
      <c r="AE87" s="75"/>
      <c r="AF87" s="75"/>
      <c r="AG87" s="75"/>
      <c r="AH87" s="75"/>
      <c r="AI87" s="75"/>
      <c r="AJ87" s="75"/>
      <c r="AK87" s="75"/>
      <c r="AL87" s="75"/>
      <c r="AM87" s="75"/>
      <c r="AN87" s="75"/>
      <c r="AO87" s="75"/>
    </row>
    <row r="88" spans="22:41">
      <c r="V88" s="4"/>
      <c r="W88" s="4"/>
      <c r="AD88" s="3"/>
      <c r="AE88" s="75"/>
      <c r="AF88" s="75"/>
      <c r="AG88" s="75"/>
      <c r="AH88" s="75"/>
      <c r="AI88" s="75"/>
      <c r="AJ88" s="75"/>
      <c r="AK88" s="75"/>
      <c r="AL88" s="75"/>
      <c r="AM88" s="75"/>
      <c r="AN88" s="75"/>
      <c r="AO88" s="75"/>
    </row>
    <row r="89" spans="22:41">
      <c r="V89" s="4"/>
      <c r="W89" s="4"/>
      <c r="AD89" s="3"/>
      <c r="AE89" s="75"/>
      <c r="AF89" s="75"/>
      <c r="AG89" s="75"/>
      <c r="AH89" s="75"/>
      <c r="AI89" s="75"/>
      <c r="AJ89" s="75"/>
      <c r="AK89" s="75"/>
      <c r="AL89" s="75"/>
      <c r="AM89" s="75"/>
      <c r="AN89" s="75"/>
      <c r="AO89" s="75"/>
    </row>
    <row r="90" spans="22:41">
      <c r="V90" s="4"/>
      <c r="W90" s="4"/>
      <c r="AD90" s="3"/>
      <c r="AE90" s="75"/>
      <c r="AF90" s="75"/>
      <c r="AG90" s="75"/>
      <c r="AH90" s="75"/>
      <c r="AI90" s="75"/>
      <c r="AJ90" s="75"/>
      <c r="AK90" s="75"/>
      <c r="AL90" s="75"/>
      <c r="AM90" s="75"/>
      <c r="AN90" s="75"/>
      <c r="AO90" s="75"/>
    </row>
    <row r="91" spans="22:41">
      <c r="V91" s="4"/>
      <c r="W91" s="4"/>
      <c r="AD91" s="3"/>
      <c r="AE91" s="75"/>
      <c r="AF91" s="75"/>
      <c r="AG91" s="75"/>
      <c r="AH91" s="75"/>
      <c r="AI91" s="75"/>
      <c r="AJ91" s="75"/>
      <c r="AK91" s="75"/>
      <c r="AL91" s="75"/>
      <c r="AM91" s="75"/>
      <c r="AN91" s="75"/>
      <c r="AO91" s="75"/>
    </row>
    <row r="92" spans="22:41">
      <c r="V92" s="4"/>
      <c r="W92" s="4"/>
      <c r="AD92" s="3"/>
      <c r="AE92" s="75"/>
      <c r="AF92" s="75"/>
      <c r="AG92" s="75"/>
      <c r="AH92" s="75"/>
      <c r="AI92" s="75"/>
      <c r="AJ92" s="75"/>
      <c r="AK92" s="75"/>
      <c r="AL92" s="75"/>
      <c r="AM92" s="75"/>
      <c r="AN92" s="75"/>
      <c r="AO92" s="75"/>
    </row>
    <row r="93" spans="22:41">
      <c r="V93" s="4"/>
      <c r="W93" s="4"/>
      <c r="AD93" s="3"/>
      <c r="AE93" s="75"/>
      <c r="AF93" s="75"/>
      <c r="AG93" s="75"/>
      <c r="AH93" s="75"/>
      <c r="AI93" s="75"/>
      <c r="AJ93" s="75"/>
      <c r="AK93" s="75"/>
      <c r="AL93" s="75"/>
      <c r="AM93" s="75"/>
      <c r="AN93" s="75"/>
      <c r="AO93" s="75"/>
    </row>
    <row r="94" spans="22:41">
      <c r="V94" s="4"/>
      <c r="W94" s="4"/>
      <c r="AD94" s="3"/>
      <c r="AE94" s="75"/>
      <c r="AF94" s="75"/>
      <c r="AG94" s="75"/>
      <c r="AH94" s="75"/>
      <c r="AI94" s="75"/>
      <c r="AJ94" s="75"/>
      <c r="AK94" s="75"/>
      <c r="AL94" s="75"/>
      <c r="AM94" s="75"/>
      <c r="AN94" s="75"/>
      <c r="AO94" s="75"/>
    </row>
    <row r="95" spans="22:41">
      <c r="V95" s="4"/>
      <c r="W95" s="4"/>
      <c r="AD95" s="3"/>
      <c r="AE95" s="75"/>
      <c r="AF95" s="75"/>
      <c r="AG95" s="75"/>
      <c r="AH95" s="75"/>
      <c r="AI95" s="75"/>
      <c r="AJ95" s="75"/>
      <c r="AK95" s="75"/>
      <c r="AL95" s="75"/>
      <c r="AM95" s="75"/>
      <c r="AN95" s="75"/>
      <c r="AO95" s="75"/>
    </row>
    <row r="96" spans="22:41">
      <c r="V96" s="4"/>
      <c r="W96" s="4"/>
      <c r="AD96" s="3"/>
      <c r="AE96" s="75"/>
      <c r="AF96" s="75"/>
      <c r="AG96" s="75"/>
      <c r="AH96" s="75"/>
      <c r="AI96" s="75"/>
      <c r="AJ96" s="75"/>
      <c r="AK96" s="75"/>
      <c r="AL96" s="75"/>
      <c r="AM96" s="75"/>
      <c r="AN96" s="75"/>
      <c r="AO96" s="75"/>
    </row>
    <row r="97" spans="22:49">
      <c r="V97" s="4"/>
      <c r="W97" s="4"/>
      <c r="AD97" s="3"/>
      <c r="AE97" s="75"/>
      <c r="AF97" s="75"/>
      <c r="AG97" s="75"/>
      <c r="AH97" s="75"/>
      <c r="AI97" s="75"/>
      <c r="AJ97" s="75"/>
      <c r="AK97" s="75"/>
      <c r="AL97" s="75"/>
      <c r="AM97" s="75"/>
      <c r="AN97" s="75"/>
      <c r="AO97" s="75"/>
    </row>
    <row r="98" spans="22:49">
      <c r="V98" s="4"/>
      <c r="W98" s="4"/>
      <c r="AD98" s="3"/>
      <c r="AE98" s="75"/>
      <c r="AF98" s="75"/>
      <c r="AG98" s="75"/>
      <c r="AH98" s="75"/>
      <c r="AI98" s="75"/>
      <c r="AJ98" s="75"/>
      <c r="AK98" s="75"/>
      <c r="AL98" s="75"/>
      <c r="AM98" s="75"/>
      <c r="AN98" s="75"/>
      <c r="AO98" s="75"/>
    </row>
    <row r="99" spans="22:49">
      <c r="V99" s="4"/>
      <c r="W99" s="4"/>
      <c r="AD99" s="3"/>
      <c r="AE99" s="75"/>
      <c r="AF99" s="75"/>
      <c r="AG99" s="75"/>
      <c r="AH99" s="75"/>
      <c r="AI99" s="75"/>
      <c r="AJ99" s="75"/>
      <c r="AK99" s="75"/>
      <c r="AL99" s="75"/>
      <c r="AM99" s="75"/>
      <c r="AN99" s="75"/>
      <c r="AO99" s="75"/>
    </row>
    <row r="100" spans="22:49">
      <c r="V100" s="4"/>
      <c r="W100" s="4"/>
      <c r="AD100" s="3"/>
      <c r="AE100" s="75"/>
      <c r="AF100" s="75"/>
      <c r="AG100" s="75"/>
      <c r="AH100" s="75"/>
      <c r="AI100" s="75"/>
      <c r="AJ100" s="75"/>
      <c r="AK100" s="75"/>
      <c r="AL100" s="75"/>
      <c r="AM100" s="75"/>
      <c r="AN100" s="75"/>
      <c r="AO100" s="75"/>
    </row>
    <row r="101" spans="22:49">
      <c r="V101" s="4"/>
      <c r="W101" s="4"/>
      <c r="AD101" s="3"/>
      <c r="AE101" s="75"/>
      <c r="AF101" s="75"/>
      <c r="AG101" s="75"/>
      <c r="AH101" s="75"/>
      <c r="AI101" s="75"/>
      <c r="AJ101" s="75"/>
      <c r="AK101" s="75"/>
      <c r="AL101" s="75"/>
      <c r="AM101" s="75"/>
      <c r="AN101" s="75"/>
      <c r="AO101" s="75"/>
    </row>
    <row r="102" spans="22:49">
      <c r="V102" s="4"/>
      <c r="W102" s="4"/>
      <c r="AD102" s="3"/>
      <c r="AE102" s="75"/>
      <c r="AF102" s="75"/>
      <c r="AG102" s="75"/>
      <c r="AH102" s="75"/>
      <c r="AI102" s="75"/>
      <c r="AJ102" s="75"/>
      <c r="AK102" s="75"/>
      <c r="AL102" s="75"/>
      <c r="AM102" s="75"/>
      <c r="AN102" s="75"/>
      <c r="AO102" s="75"/>
    </row>
    <row r="103" spans="22:49">
      <c r="V103" s="4"/>
      <c r="W103" s="4"/>
      <c r="AD103" s="3"/>
      <c r="AE103" s="75"/>
      <c r="AF103" s="75"/>
      <c r="AG103" s="75"/>
      <c r="AH103" s="75"/>
      <c r="AI103" s="75"/>
      <c r="AJ103" s="75"/>
      <c r="AK103" s="75"/>
      <c r="AL103" s="75"/>
      <c r="AM103" s="75"/>
      <c r="AN103" s="75"/>
      <c r="AO103" s="75"/>
    </row>
    <row r="104" spans="22:49">
      <c r="V104" s="4"/>
      <c r="W104" s="4"/>
      <c r="AD104" s="3"/>
      <c r="AE104" s="75"/>
      <c r="AF104" s="75"/>
      <c r="AG104" s="75"/>
      <c r="AH104" s="75"/>
      <c r="AI104" s="75"/>
      <c r="AJ104" s="75"/>
      <c r="AK104" s="75"/>
      <c r="AL104" s="75"/>
      <c r="AM104" s="75"/>
      <c r="AN104" s="75"/>
      <c r="AO104" s="75"/>
    </row>
    <row r="105" spans="22:49">
      <c r="V105" s="4"/>
      <c r="W105" s="4"/>
      <c r="AD105" s="3"/>
      <c r="AE105" s="75"/>
      <c r="AF105" s="75"/>
      <c r="AG105" s="75"/>
      <c r="AH105" s="75"/>
      <c r="AI105" s="75"/>
      <c r="AJ105" s="75"/>
      <c r="AK105" s="75"/>
      <c r="AL105" s="75"/>
      <c r="AM105" s="75"/>
      <c r="AN105" s="75"/>
      <c r="AO105" s="75"/>
    </row>
    <row r="106" spans="22:49">
      <c r="V106" s="4"/>
      <c r="W106" s="4"/>
      <c r="AD106" s="3"/>
      <c r="AE106" s="75"/>
      <c r="AF106" s="75"/>
      <c r="AG106" s="75"/>
      <c r="AH106" s="75"/>
      <c r="AI106" s="75"/>
      <c r="AJ106" s="75"/>
      <c r="AK106" s="75"/>
      <c r="AL106" s="75"/>
      <c r="AM106" s="75"/>
      <c r="AN106" s="75"/>
      <c r="AO106" s="75"/>
    </row>
    <row r="107" spans="22:49">
      <c r="V107" s="4"/>
      <c r="W107" s="4"/>
      <c r="AD107" s="3"/>
      <c r="AE107" s="75"/>
      <c r="AF107" s="75"/>
      <c r="AG107" s="75"/>
      <c r="AH107" s="75"/>
      <c r="AI107" s="75"/>
      <c r="AJ107" s="75"/>
      <c r="AK107" s="75"/>
      <c r="AL107" s="75"/>
      <c r="AM107" s="75"/>
      <c r="AN107" s="75"/>
      <c r="AO107" s="75"/>
    </row>
    <row r="108" spans="22:49">
      <c r="V108" s="4"/>
      <c r="W108" s="4"/>
      <c r="AD108" s="3"/>
      <c r="AE108" s="75"/>
      <c r="AF108" s="75"/>
      <c r="AG108" s="75"/>
      <c r="AH108" s="75"/>
      <c r="AI108" s="75"/>
      <c r="AJ108" s="75"/>
      <c r="AK108" s="75"/>
      <c r="AL108" s="75"/>
      <c r="AM108" s="75"/>
      <c r="AN108" s="75"/>
      <c r="AO108" s="75"/>
    </row>
    <row r="109" spans="22:49">
      <c r="V109" s="4"/>
      <c r="W109" s="4"/>
      <c r="AD109" s="3"/>
      <c r="AE109" s="3"/>
    </row>
    <row r="110" spans="22:49">
      <c r="AM110" s="75"/>
      <c r="AN110" s="75"/>
      <c r="AO110" s="75"/>
      <c r="AP110" s="75"/>
      <c r="AQ110" s="75"/>
      <c r="AR110" s="75"/>
      <c r="AS110" s="75"/>
      <c r="AT110" s="75"/>
      <c r="AU110" s="75"/>
      <c r="AV110" s="75"/>
      <c r="AW110" s="75"/>
    </row>
    <row r="112" spans="22:49">
      <c r="AM112" s="75"/>
      <c r="AN112" s="75"/>
      <c r="AO112" s="75"/>
      <c r="AP112" s="75"/>
      <c r="AQ112" s="75"/>
      <c r="AR112" s="75"/>
      <c r="AS112" s="75"/>
      <c r="AT112" s="75"/>
      <c r="AU112" s="75"/>
      <c r="AV112" s="75"/>
      <c r="AW112" s="75"/>
    </row>
    <row r="114" spans="39:49">
      <c r="AM114" s="75"/>
      <c r="AN114" s="75"/>
      <c r="AO114" s="75"/>
      <c r="AP114" s="75"/>
      <c r="AQ114" s="75"/>
      <c r="AR114" s="75"/>
      <c r="AS114" s="75"/>
      <c r="AT114" s="75"/>
      <c r="AU114" s="75"/>
      <c r="AV114" s="75"/>
      <c r="AW114" s="75"/>
    </row>
    <row r="116" spans="39:49">
      <c r="AM116" s="75"/>
      <c r="AN116" s="75"/>
      <c r="AO116" s="75"/>
      <c r="AP116" s="75"/>
      <c r="AQ116" s="75"/>
      <c r="AR116" s="75"/>
      <c r="AS116" s="75"/>
      <c r="AT116" s="75"/>
      <c r="AU116" s="75"/>
      <c r="AV116" s="75"/>
      <c r="AW116" s="75"/>
    </row>
    <row r="118" spans="39:49">
      <c r="AM118" s="75"/>
      <c r="AN118" s="75"/>
      <c r="AO118" s="75"/>
      <c r="AP118" s="75"/>
      <c r="AQ118" s="75"/>
      <c r="AR118" s="75"/>
      <c r="AS118" s="75"/>
      <c r="AT118" s="75"/>
      <c r="AU118" s="75"/>
      <c r="AV118" s="75"/>
      <c r="AW118" s="75"/>
    </row>
    <row r="120" spans="39:49">
      <c r="AM120" s="75"/>
      <c r="AN120" s="75"/>
      <c r="AO120" s="75"/>
      <c r="AP120" s="75"/>
      <c r="AQ120" s="75"/>
      <c r="AR120" s="75"/>
      <c r="AS120" s="75"/>
      <c r="AT120" s="75"/>
      <c r="AU120" s="75"/>
      <c r="AV120" s="75"/>
      <c r="AW120" s="75"/>
    </row>
    <row r="122" spans="39:49">
      <c r="AM122" s="75"/>
      <c r="AN122" s="75"/>
      <c r="AO122" s="75"/>
      <c r="AP122" s="75"/>
      <c r="AQ122" s="75"/>
      <c r="AR122" s="75"/>
      <c r="AS122" s="75"/>
      <c r="AT122" s="75"/>
      <c r="AU122" s="75"/>
      <c r="AV122" s="75"/>
      <c r="AW122" s="75"/>
    </row>
    <row r="123" spans="39:49">
      <c r="AM123" s="3">
        <v>76</v>
      </c>
    </row>
    <row r="124" spans="39:49">
      <c r="AM124" s="75">
        <v>77</v>
      </c>
      <c r="AN124" s="75"/>
      <c r="AO124" s="75"/>
      <c r="AP124" s="75"/>
      <c r="AQ124" s="75"/>
      <c r="AR124" s="75"/>
      <c r="AS124" s="75"/>
      <c r="AT124" s="75"/>
      <c r="AU124" s="75"/>
      <c r="AV124" s="75"/>
      <c r="AW124" s="75"/>
    </row>
    <row r="125" spans="39:49">
      <c r="AM125" s="3">
        <v>78</v>
      </c>
    </row>
  </sheetData>
  <sheetProtection algorithmName="SHA-512" hashValue="QKSmWggPUVqNk8f+Pn4TAAFvCvvbT6Pem8aIDhezLeKQqOwoszLyK6j4RtHwBiC44ExUhv+OTetYJcF9RLNknw==" saltValue="yZ1TjiBndeYWOHwpCAanWQ==" spinCount="100000" sheet="1" objects="1" scenarios="1"/>
  <protectedRanges>
    <protectedRange sqref="D12:H14 D16:H18 D24:H24 J12:N14 J16:N18 D20:N22 F27:F35 U12:W14 Y12:Z14 U16:W18 U20:W22 Y20:Z22 Y24:Z24 Y27:Z35" name="Folha2"/>
  </protectedRanges>
  <mergeCells count="57">
    <mergeCell ref="C2:D2"/>
    <mergeCell ref="AA16:AC18"/>
    <mergeCell ref="AD16:AD18"/>
    <mergeCell ref="G35:I35"/>
    <mergeCell ref="Y16:Z18"/>
    <mergeCell ref="C5:E5"/>
    <mergeCell ref="C6:I6"/>
    <mergeCell ref="C7:E7"/>
    <mergeCell ref="J27:X35"/>
    <mergeCell ref="Y8:AE8"/>
    <mergeCell ref="J9:O9"/>
    <mergeCell ref="Q9:R9"/>
    <mergeCell ref="J8:X8"/>
    <mergeCell ref="C15:I15"/>
    <mergeCell ref="AA27:AA29"/>
    <mergeCell ref="AA30:AA32"/>
    <mergeCell ref="F24:G24"/>
    <mergeCell ref="G29:I29"/>
    <mergeCell ref="C25:I25"/>
    <mergeCell ref="G33:I33"/>
    <mergeCell ref="C38:D38"/>
    <mergeCell ref="C37:D37"/>
    <mergeCell ref="C33:C35"/>
    <mergeCell ref="D33:E35"/>
    <mergeCell ref="D27:E29"/>
    <mergeCell ref="D26:E26"/>
    <mergeCell ref="G27:I27"/>
    <mergeCell ref="G28:I28"/>
    <mergeCell ref="G26:I26"/>
    <mergeCell ref="F17:G17"/>
    <mergeCell ref="F18:G18"/>
    <mergeCell ref="F20:G20"/>
    <mergeCell ref="F21:G21"/>
    <mergeCell ref="F22:G22"/>
    <mergeCell ref="J44:AH44"/>
    <mergeCell ref="C39:D39"/>
    <mergeCell ref="C40:D40"/>
    <mergeCell ref="C41:F41"/>
    <mergeCell ref="H58:I58"/>
    <mergeCell ref="H45:I45"/>
    <mergeCell ref="J43:AI43"/>
    <mergeCell ref="AA33:AA35"/>
    <mergeCell ref="G34:I34"/>
    <mergeCell ref="F12:G12"/>
    <mergeCell ref="F10:G10"/>
    <mergeCell ref="F13:G13"/>
    <mergeCell ref="F14:G14"/>
    <mergeCell ref="F16:G16"/>
    <mergeCell ref="C11:F11"/>
    <mergeCell ref="C23:F23"/>
    <mergeCell ref="D30:E32"/>
    <mergeCell ref="G30:I30"/>
    <mergeCell ref="G31:I31"/>
    <mergeCell ref="G32:I32"/>
    <mergeCell ref="C30:C32"/>
    <mergeCell ref="C19:F19"/>
    <mergeCell ref="C27:C29"/>
  </mergeCells>
  <phoneticPr fontId="78" type="noConversion"/>
  <conditionalFormatting sqref="D18 D12:F14 H12:H14 D16:F17 H16:H17">
    <cfRule type="containsBlanks" dxfId="85" priority="49">
      <formula>LEN(TRIM(D12))=0</formula>
    </cfRule>
  </conditionalFormatting>
  <conditionalFormatting sqref="E18 H18 E20:F22 H20:I22">
    <cfRule type="containsBlanks" dxfId="84" priority="48">
      <formula>LEN(TRIM(E18))=0</formula>
    </cfRule>
  </conditionalFormatting>
  <conditionalFormatting sqref="D24:F24 H24">
    <cfRule type="containsBlanks" dxfId="83" priority="47">
      <formula>LEN(TRIM(D24))=0</formula>
    </cfRule>
  </conditionalFormatting>
  <conditionalFormatting sqref="J12:N14 J20:N22 J16:N18">
    <cfRule type="containsBlanks" dxfId="82" priority="46">
      <formula>LEN(TRIM(J12))=0</formula>
    </cfRule>
  </conditionalFormatting>
  <conditionalFormatting sqref="U12:W14 Y12:Z14 Y24:Z24 Y20:Z22 U20:W22 U16:W18 Y27:Z32">
    <cfRule type="containsBlanks" dxfId="81" priority="45">
      <formula>LEN(TRIM(U12))=0</formula>
    </cfRule>
  </conditionalFormatting>
  <conditionalFormatting sqref="D20:D22">
    <cfRule type="containsBlanks" dxfId="80" priority="43">
      <formula>LEN(TRIM(D20))=0</formula>
    </cfRule>
  </conditionalFormatting>
  <conditionalFormatting sqref="AF12:AF35">
    <cfRule type="containsText" dxfId="79" priority="38" operator="containsText" text="p.f.">
      <formula>NOT(ISERROR(SEARCH("p.f.",AF12)))</formula>
    </cfRule>
  </conditionalFormatting>
  <conditionalFormatting sqref="F27:G29">
    <cfRule type="containsBlanks" dxfId="78" priority="37">
      <formula>LEN(TRIM(F27))=0</formula>
    </cfRule>
  </conditionalFormatting>
  <conditionalFormatting sqref="D27 D30 D33">
    <cfRule type="containsBlanks" dxfId="77" priority="36">
      <formula>LEN(TRIM(D27))=0</formula>
    </cfRule>
  </conditionalFormatting>
  <conditionalFormatting sqref="F30:F32">
    <cfRule type="containsBlanks" dxfId="76" priority="33">
      <formula>LEN(TRIM(F30))=0</formula>
    </cfRule>
  </conditionalFormatting>
  <conditionalFormatting sqref="F18">
    <cfRule type="containsBlanks" dxfId="75" priority="24">
      <formula>LEN(TRIM(F18))=0</formula>
    </cfRule>
  </conditionalFormatting>
  <conditionalFormatting sqref="Y33:Z35">
    <cfRule type="containsBlanks" dxfId="74" priority="23">
      <formula>LEN(TRIM(Y33))=0</formula>
    </cfRule>
  </conditionalFormatting>
  <conditionalFormatting sqref="F33:F35">
    <cfRule type="containsBlanks" dxfId="73" priority="21">
      <formula>LEN(TRIM(F33))=0</formula>
    </cfRule>
  </conditionalFormatting>
  <conditionalFormatting sqref="G30">
    <cfRule type="containsBlanks" dxfId="72" priority="4">
      <formula>LEN(TRIM(G30))=0</formula>
    </cfRule>
  </conditionalFormatting>
  <conditionalFormatting sqref="G31:G32">
    <cfRule type="containsBlanks" dxfId="71" priority="3">
      <formula>LEN(TRIM(G31))=0</formula>
    </cfRule>
  </conditionalFormatting>
  <conditionalFormatting sqref="G33">
    <cfRule type="containsBlanks" dxfId="70" priority="2">
      <formula>LEN(TRIM(G33))=0</formula>
    </cfRule>
  </conditionalFormatting>
  <conditionalFormatting sqref="G34:G35">
    <cfRule type="containsBlanks" dxfId="69" priority="1">
      <formula>LEN(TRIM(G34))=0</formula>
    </cfRule>
  </conditionalFormatting>
  <hyperlinks>
    <hyperlink ref="J2" location="Home!A1" display="Home"/>
    <hyperlink ref="H2" location="'0. Ajuda'!Área_de_Impressão" display="Ajuda"/>
  </hyperlinks>
  <pageMargins left="0.7" right="0.7" top="0.75" bottom="0.75" header="0.3" footer="0.3"/>
  <pageSetup paperSize="9" scale="22" fitToHeight="0" orientation="landscape" r:id="rId1"/>
  <ignoredErrors>
    <ignoredError sqref="J69 K69:AH69" formulaRange="1"/>
    <ignoredError sqref="E39 S36"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'AP.2. Fatores de conversão'!$M$2:$M$3</xm:f>
          </x14:formula1>
          <xm:sqref>E20:E22 E24 E12:E14 E16:E18</xm:sqref>
        </x14:dataValidation>
        <x14:dataValidation type="list" allowBlank="1" showInputMessage="1" showErrorMessage="1">
          <x14:formula1>
            <xm:f>'AP.1. Valores-Padrão'!$D$9:$D$13</xm:f>
          </x14:formula1>
          <xm:sqref>F12:F14 F16:F18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3">
    <pageSetUpPr fitToPage="1"/>
  </sheetPr>
  <dimension ref="B1:BH124"/>
  <sheetViews>
    <sheetView showGridLines="0" topLeftCell="A10" zoomScale="70" zoomScaleNormal="70" workbookViewId="0">
      <selection activeCell="F20" sqref="F20:G20"/>
    </sheetView>
  </sheetViews>
  <sheetFormatPr defaultColWidth="9.140625" defaultRowHeight="15"/>
  <cols>
    <col min="1" max="2" width="9.140625" style="3"/>
    <col min="3" max="3" width="11.5703125" style="1" customWidth="1"/>
    <col min="4" max="4" width="37.7109375" style="3" bestFit="1" customWidth="1"/>
    <col min="5" max="5" width="21.7109375" style="3" customWidth="1"/>
    <col min="6" max="6" width="60.7109375" style="3" customWidth="1"/>
    <col min="7" max="7" width="33.5703125" style="3" customWidth="1"/>
    <col min="8" max="15" width="13.5703125" style="3" customWidth="1"/>
    <col min="16" max="16" width="17.28515625" style="3" customWidth="1"/>
    <col min="17" max="17" width="15.42578125" style="3" customWidth="1"/>
    <col min="18" max="20" width="13.5703125" style="3" customWidth="1"/>
    <col min="21" max="21" width="15.85546875" style="3" customWidth="1"/>
    <col min="22" max="22" width="18.7109375" style="3" customWidth="1"/>
    <col min="23" max="23" width="17.28515625" style="3" customWidth="1"/>
    <col min="24" max="24" width="21.7109375" style="3" customWidth="1"/>
    <col min="25" max="26" width="13.5703125" style="3" customWidth="1"/>
    <col min="27" max="27" width="19.28515625" style="3" customWidth="1"/>
    <col min="28" max="28" width="13.5703125" style="3" customWidth="1"/>
    <col min="29" max="29" width="22.28515625" style="3" customWidth="1"/>
    <col min="30" max="30" width="23.42578125" style="4" customWidth="1"/>
    <col min="31" max="31" width="13.5703125" style="4" customWidth="1"/>
    <col min="32" max="34" width="13.5703125" style="3" customWidth="1"/>
    <col min="35" max="35" width="16.140625" style="3" customWidth="1"/>
    <col min="36" max="36" width="22.28515625" style="3" customWidth="1"/>
    <col min="37" max="37" width="22.28515625" style="3" hidden="1" customWidth="1"/>
    <col min="38" max="39" width="22.28515625" style="3" customWidth="1"/>
    <col min="40" max="43" width="13.5703125" style="3" customWidth="1"/>
    <col min="44" max="44" width="24.5703125" style="3" customWidth="1"/>
    <col min="45" max="45" width="19.140625" style="3" hidden="1" customWidth="1"/>
    <col min="46" max="46" width="20.7109375" style="3" customWidth="1"/>
    <col min="47" max="47" width="20" style="3" customWidth="1"/>
    <col min="48" max="48" width="39.85546875" style="3" customWidth="1"/>
    <col min="49" max="49" width="9.140625" style="3"/>
    <col min="50" max="50" width="11.85546875" style="3" customWidth="1"/>
    <col min="51" max="53" width="9.140625" style="3"/>
    <col min="54" max="54" width="18.5703125" style="3" customWidth="1"/>
    <col min="55" max="55" width="25.7109375" style="3" customWidth="1"/>
    <col min="56" max="59" width="18.5703125" style="3" customWidth="1"/>
    <col min="60" max="63" width="11.28515625" style="3" customWidth="1"/>
    <col min="64" max="16384" width="9.140625" style="3"/>
  </cols>
  <sheetData>
    <row r="1" spans="2:51" ht="23.25" customHeight="1">
      <c r="B1" s="11"/>
      <c r="C1" s="11"/>
      <c r="D1" s="11"/>
      <c r="E1" s="11"/>
      <c r="F1" s="11"/>
      <c r="G1" s="11"/>
    </row>
    <row r="2" spans="2:51" ht="34.5" customHeight="1">
      <c r="B2" s="695"/>
      <c r="C2" s="1464" t="s">
        <v>520</v>
      </c>
      <c r="D2" s="1464"/>
      <c r="F2" s="647"/>
      <c r="G2" s="11"/>
      <c r="J2" s="1136" t="s">
        <v>250</v>
      </c>
      <c r="L2" s="1137" t="s">
        <v>315</v>
      </c>
      <c r="N2" s="1127"/>
      <c r="O2" s="931"/>
      <c r="P2" s="1127"/>
      <c r="Q2" s="931"/>
    </row>
    <row r="3" spans="2:51" ht="15.75" thickBot="1">
      <c r="B3" s="560"/>
      <c r="D3" s="647"/>
      <c r="F3" s="647"/>
      <c r="G3" s="11"/>
    </row>
    <row r="4" spans="2:51">
      <c r="B4" s="55"/>
      <c r="C4" s="56"/>
      <c r="D4" s="7"/>
      <c r="E4" s="7"/>
      <c r="F4" s="7"/>
      <c r="G4" s="7"/>
      <c r="H4" s="7"/>
      <c r="I4" s="7"/>
      <c r="J4" s="7"/>
      <c r="K4" s="7"/>
      <c r="L4" s="7"/>
      <c r="M4" s="7"/>
      <c r="N4" s="7"/>
      <c r="O4" s="7"/>
      <c r="P4" s="7"/>
      <c r="Q4" s="7"/>
      <c r="R4" s="7"/>
      <c r="S4" s="7"/>
      <c r="T4" s="7"/>
      <c r="U4" s="7"/>
      <c r="V4" s="7"/>
      <c r="W4" s="7"/>
      <c r="X4" s="7"/>
      <c r="Y4" s="7"/>
      <c r="Z4" s="7"/>
      <c r="AA4" s="7"/>
      <c r="AB4" s="7"/>
      <c r="AC4" s="7"/>
      <c r="AD4" s="57"/>
      <c r="AE4" s="57"/>
      <c r="AF4" s="7"/>
      <c r="AG4" s="7"/>
      <c r="AH4" s="7"/>
      <c r="AI4" s="7"/>
      <c r="AJ4" s="7"/>
      <c r="AK4" s="7"/>
      <c r="AL4" s="15"/>
      <c r="AM4" s="11"/>
      <c r="AN4" s="11"/>
      <c r="AO4" s="11"/>
      <c r="AP4" s="11"/>
      <c r="AQ4" s="11"/>
      <c r="AR4" s="11"/>
      <c r="AS4" s="11"/>
      <c r="AT4" s="11"/>
      <c r="AU4" s="11"/>
      <c r="AV4" s="11"/>
    </row>
    <row r="5" spans="2:51" ht="21">
      <c r="B5" s="15"/>
      <c r="C5" s="1480" t="s">
        <v>14</v>
      </c>
      <c r="D5" s="1480"/>
      <c r="E5" s="1480"/>
      <c r="F5" s="10"/>
      <c r="G5" s="619"/>
      <c r="H5" s="10"/>
      <c r="I5" s="10"/>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5"/>
      <c r="AM5" s="11"/>
      <c r="AN5" s="11"/>
      <c r="AO5" s="11"/>
      <c r="AP5" s="11"/>
      <c r="AQ5" s="11"/>
      <c r="AR5" s="11"/>
      <c r="AS5" s="11"/>
      <c r="AT5" s="11"/>
      <c r="AU5" s="11"/>
      <c r="AV5" s="11"/>
    </row>
    <row r="6" spans="2:51" ht="50.25" customHeight="1">
      <c r="B6" s="15"/>
      <c r="C6" s="1481" t="s">
        <v>530</v>
      </c>
      <c r="D6" s="1481"/>
      <c r="E6" s="1481"/>
      <c r="F6" s="1481"/>
      <c r="G6" s="1481"/>
      <c r="H6" s="1481"/>
      <c r="I6" s="1481"/>
      <c r="J6" s="11"/>
      <c r="K6" s="11"/>
      <c r="L6" s="11"/>
      <c r="M6" s="11"/>
      <c r="N6" s="11"/>
      <c r="O6" s="11"/>
      <c r="P6" s="11"/>
      <c r="Q6" s="11"/>
      <c r="R6" s="11"/>
      <c r="S6" s="11"/>
      <c r="T6" s="11"/>
      <c r="U6" s="11"/>
      <c r="V6" s="11"/>
      <c r="W6" s="11"/>
      <c r="X6" s="11"/>
      <c r="Y6" s="11"/>
      <c r="Z6" s="11"/>
      <c r="AA6" s="11"/>
      <c r="AB6" s="11"/>
      <c r="AC6" s="11"/>
      <c r="AD6" s="36"/>
      <c r="AE6" s="36"/>
      <c r="AF6" s="11"/>
      <c r="AG6" s="11"/>
      <c r="AH6" s="11"/>
      <c r="AI6" s="11"/>
      <c r="AJ6" s="11"/>
      <c r="AK6" s="11"/>
      <c r="AL6" s="15"/>
      <c r="AM6" s="11"/>
      <c r="AN6" s="11"/>
      <c r="AO6" s="11"/>
      <c r="AP6" s="11"/>
      <c r="AQ6" s="11"/>
      <c r="AR6" s="11"/>
      <c r="AS6" s="11"/>
      <c r="AT6" s="11"/>
      <c r="AU6" s="11"/>
      <c r="AV6" s="11"/>
    </row>
    <row r="7" spans="2:51" ht="38.25" customHeight="1" thickBot="1">
      <c r="B7" s="15"/>
      <c r="C7" s="1482" t="s">
        <v>15</v>
      </c>
      <c r="D7" s="1482"/>
      <c r="E7" s="1482"/>
      <c r="F7" s="58"/>
      <c r="G7" s="620"/>
      <c r="H7" s="58"/>
      <c r="I7" s="58"/>
      <c r="J7" s="11"/>
      <c r="K7" s="11"/>
      <c r="L7" s="11"/>
      <c r="M7" s="11"/>
      <c r="N7" s="11"/>
      <c r="O7" s="11"/>
      <c r="P7" s="11"/>
      <c r="AL7" s="15"/>
      <c r="AM7" s="11"/>
      <c r="AN7" s="11"/>
      <c r="AO7" s="11"/>
      <c r="AP7" s="11"/>
      <c r="AQ7" s="11"/>
      <c r="AR7" s="11"/>
      <c r="AS7" s="11"/>
      <c r="AT7" s="11"/>
      <c r="AU7" s="11"/>
      <c r="AV7" s="11"/>
    </row>
    <row r="8" spans="2:51" s="62" customFormat="1" ht="15.75" thickBot="1">
      <c r="B8" s="59"/>
      <c r="C8" s="60"/>
      <c r="D8" s="61"/>
      <c r="E8" s="61"/>
      <c r="F8" s="61"/>
      <c r="G8" s="61"/>
      <c r="H8" s="61"/>
      <c r="I8" s="61"/>
      <c r="J8" s="1498" t="s">
        <v>342</v>
      </c>
      <c r="K8" s="1499"/>
      <c r="L8" s="1499"/>
      <c r="M8" s="1499"/>
      <c r="N8" s="1499"/>
      <c r="O8" s="1499"/>
      <c r="P8" s="1499"/>
      <c r="Q8" s="1499"/>
      <c r="R8" s="1499"/>
      <c r="S8" s="1499"/>
      <c r="T8" s="1499"/>
      <c r="U8" s="1499"/>
      <c r="V8" s="1499"/>
      <c r="W8" s="1499"/>
      <c r="X8" s="1500"/>
      <c r="Y8" s="1492" t="s">
        <v>0</v>
      </c>
      <c r="Z8" s="1493"/>
      <c r="AA8" s="1493"/>
      <c r="AB8" s="1493"/>
      <c r="AC8" s="1493"/>
      <c r="AD8" s="1493"/>
      <c r="AE8" s="1494"/>
      <c r="AF8" s="61"/>
      <c r="AG8" s="61"/>
      <c r="AK8" s="61"/>
      <c r="AL8" s="59"/>
      <c r="AM8" s="61"/>
      <c r="AN8" s="61"/>
      <c r="AO8" s="61"/>
      <c r="AP8" s="61"/>
      <c r="AQ8" s="61"/>
      <c r="AR8" s="61"/>
      <c r="AS8" s="61"/>
      <c r="AT8" s="61"/>
      <c r="AU8" s="61"/>
      <c r="AV8" s="61"/>
    </row>
    <row r="9" spans="2:51" s="75" customFormat="1" ht="51.75" customHeight="1" thickBot="1">
      <c r="B9" s="63"/>
      <c r="C9" s="64"/>
      <c r="D9" s="65"/>
      <c r="E9" s="65"/>
      <c r="F9" s="65"/>
      <c r="G9" s="65"/>
      <c r="H9" s="134" t="s">
        <v>191</v>
      </c>
      <c r="I9" s="67" t="s">
        <v>214</v>
      </c>
      <c r="J9" s="1495" t="s">
        <v>80</v>
      </c>
      <c r="K9" s="1496"/>
      <c r="L9" s="1496"/>
      <c r="M9" s="1496"/>
      <c r="N9" s="1496"/>
      <c r="O9" s="1496"/>
      <c r="P9" s="68" t="s">
        <v>50</v>
      </c>
      <c r="Q9" s="1497" t="s">
        <v>2</v>
      </c>
      <c r="R9" s="1497"/>
      <c r="S9" s="69" t="s">
        <v>341</v>
      </c>
      <c r="T9" s="69" t="s">
        <v>82</v>
      </c>
      <c r="U9" s="70" t="s">
        <v>83</v>
      </c>
      <c r="V9" s="71" t="s">
        <v>51</v>
      </c>
      <c r="W9" s="72" t="s">
        <v>87</v>
      </c>
      <c r="X9" s="73" t="s">
        <v>249</v>
      </c>
      <c r="Y9" s="74" t="s">
        <v>94</v>
      </c>
      <c r="Z9" s="71" t="s">
        <v>248</v>
      </c>
      <c r="AA9" s="272" t="s">
        <v>126</v>
      </c>
      <c r="AB9" s="1072" t="s">
        <v>403</v>
      </c>
      <c r="AC9" s="403" t="s">
        <v>405</v>
      </c>
      <c r="AD9" s="1117" t="s">
        <v>404</v>
      </c>
      <c r="AE9" s="73" t="s">
        <v>1</v>
      </c>
      <c r="AF9" s="65"/>
      <c r="AG9" s="65"/>
      <c r="AH9" s="65"/>
      <c r="AI9" s="65"/>
      <c r="AJ9" s="65"/>
      <c r="AK9" s="65"/>
      <c r="AL9" s="63"/>
      <c r="AM9" s="65"/>
      <c r="AN9" s="65"/>
      <c r="AO9" s="65"/>
      <c r="AP9" s="65"/>
      <c r="AQ9" s="65"/>
      <c r="AR9" s="65"/>
      <c r="AS9" s="65"/>
      <c r="AT9" s="65"/>
      <c r="AU9" s="65"/>
      <c r="AV9" s="65"/>
      <c r="AX9" s="65"/>
      <c r="AY9" s="65"/>
    </row>
    <row r="10" spans="2:51" s="75" customFormat="1" ht="63" customHeight="1" thickBot="1">
      <c r="B10" s="63"/>
      <c r="C10" s="140" t="s">
        <v>9</v>
      </c>
      <c r="D10" s="141" t="s">
        <v>10</v>
      </c>
      <c r="E10" s="142" t="s">
        <v>208</v>
      </c>
      <c r="F10" s="1425" t="s">
        <v>17</v>
      </c>
      <c r="G10" s="1426"/>
      <c r="H10" s="143" t="s">
        <v>89</v>
      </c>
      <c r="I10" s="144" t="s">
        <v>54</v>
      </c>
      <c r="J10" s="145" t="str">
        <f>'1. Identificação Ben. Oper.'!D48</f>
        <v>Energia Elétrica</v>
      </c>
      <c r="K10" s="146" t="str">
        <f>'1. Identificação Ben. Oper.'!E48</f>
        <v>Gás Natural</v>
      </c>
      <c r="L10" s="146" t="str">
        <f>'1. Identificação Ben. Oper.'!F48</f>
        <v/>
      </c>
      <c r="M10" s="146" t="str">
        <f>'1. Identificação Ben. Oper.'!G48</f>
        <v/>
      </c>
      <c r="N10" s="146" t="str">
        <f>'1. Identificação Ben. Oper.'!H48</f>
        <v/>
      </c>
      <c r="O10" s="146" t="s">
        <v>38</v>
      </c>
      <c r="P10" s="147" t="s">
        <v>4</v>
      </c>
      <c r="Q10" s="147" t="s">
        <v>81</v>
      </c>
      <c r="R10" s="147" t="s">
        <v>3</v>
      </c>
      <c r="S10" s="147" t="s">
        <v>5</v>
      </c>
      <c r="T10" s="147" t="s">
        <v>6</v>
      </c>
      <c r="U10" s="143" t="s">
        <v>4</v>
      </c>
      <c r="V10" s="143" t="s">
        <v>48</v>
      </c>
      <c r="W10" s="148" t="s">
        <v>86</v>
      </c>
      <c r="X10" s="149" t="s">
        <v>52</v>
      </c>
      <c r="Y10" s="150" t="s">
        <v>48</v>
      </c>
      <c r="Z10" s="151" t="s">
        <v>48</v>
      </c>
      <c r="AA10" s="147" t="s">
        <v>95</v>
      </c>
      <c r="AB10" s="147" t="s">
        <v>48</v>
      </c>
      <c r="AC10" s="147" t="s">
        <v>48</v>
      </c>
      <c r="AD10" s="1118" t="s">
        <v>48</v>
      </c>
      <c r="AE10" s="149" t="s">
        <v>54</v>
      </c>
      <c r="AF10" s="1213" t="s">
        <v>415</v>
      </c>
      <c r="AG10" s="65"/>
      <c r="AH10" s="65"/>
      <c r="AI10" s="65"/>
      <c r="AJ10" s="65"/>
      <c r="AK10" s="65"/>
      <c r="AL10" s="63"/>
      <c r="AM10" s="65"/>
      <c r="AN10" s="65"/>
      <c r="AO10" s="65"/>
      <c r="AP10" s="65"/>
      <c r="AQ10" s="65"/>
      <c r="AR10" s="65"/>
      <c r="AS10" s="65"/>
      <c r="AT10" s="37"/>
      <c r="AU10" s="65"/>
      <c r="AV10" s="65"/>
      <c r="AX10" s="65"/>
      <c r="AY10" s="65"/>
    </row>
    <row r="11" spans="2:51" s="75" customFormat="1" ht="36.75" customHeight="1">
      <c r="B11" s="63"/>
      <c r="C11" s="1429" t="s">
        <v>237</v>
      </c>
      <c r="D11" s="1430"/>
      <c r="E11" s="1430"/>
      <c r="F11" s="1430"/>
      <c r="G11" s="152"/>
      <c r="H11" s="152"/>
      <c r="I11" s="152"/>
      <c r="J11" s="153"/>
      <c r="K11" s="152"/>
      <c r="L11" s="152"/>
      <c r="M11" s="152"/>
      <c r="N11" s="152"/>
      <c r="O11" s="152"/>
      <c r="P11" s="152"/>
      <c r="Q11" s="152"/>
      <c r="R11" s="152"/>
      <c r="S11" s="152"/>
      <c r="T11" s="152"/>
      <c r="U11" s="152"/>
      <c r="V11" s="152"/>
      <c r="W11" s="152"/>
      <c r="X11" s="154"/>
      <c r="Y11" s="153"/>
      <c r="Z11" s="152"/>
      <c r="AA11" s="152"/>
      <c r="AB11" s="152"/>
      <c r="AC11" s="152"/>
      <c r="AD11" s="152"/>
      <c r="AE11" s="154"/>
      <c r="AF11" s="1214"/>
      <c r="AG11" s="65"/>
      <c r="AH11" s="65"/>
      <c r="AI11" s="65"/>
      <c r="AJ11" s="65"/>
      <c r="AK11" s="65"/>
      <c r="AL11" s="63"/>
      <c r="AM11" s="65"/>
      <c r="AN11" s="65"/>
      <c r="AO11" s="65"/>
      <c r="AP11" s="65"/>
      <c r="AQ11" s="65"/>
      <c r="AR11" s="65"/>
      <c r="AS11" s="39"/>
      <c r="AT11" s="37"/>
      <c r="AU11" s="65"/>
      <c r="AV11" s="65"/>
      <c r="AX11" s="65"/>
      <c r="AY11" s="65"/>
    </row>
    <row r="12" spans="2:51" ht="30" customHeight="1">
      <c r="B12" s="15"/>
      <c r="C12" s="76">
        <v>1</v>
      </c>
      <c r="D12" s="268"/>
      <c r="E12" s="265"/>
      <c r="F12" s="1505"/>
      <c r="G12" s="1506"/>
      <c r="H12" s="344"/>
      <c r="I12" s="77" t="str">
        <f>IF(F12="","",VLOOKUP(F12,'AP.1. Valores-Padrão'!$D$14:$G$17,4,FALSE))</f>
        <v/>
      </c>
      <c r="J12" s="348"/>
      <c r="K12" s="349"/>
      <c r="L12" s="349"/>
      <c r="M12" s="349"/>
      <c r="N12" s="349"/>
      <c r="O12" s="78">
        <f>+SUM(J12:N12)</f>
        <v>0</v>
      </c>
      <c r="P12" s="79">
        <f>+SUMPRODUCT('1. Identificação Ben. Oper.'!$D$54:$H$54,J12:N12)</f>
        <v>0</v>
      </c>
      <c r="Q12" s="81">
        <f>+VLOOKUP($J$10,'AP.2. Fatores de conversão'!$A$5:$I$13,3,FALSE)*J12+VLOOKUP($K$10,'AP.2. Fatores de conversão'!$A$5:$I$13,3,FALSE)*K12+VLOOKUP($L$10,'AP.2. Fatores de conversão'!$A$5:$I$13,3,FALSE)*L12+VLOOKUP($M$10,'AP.2. Fatores de conversão'!$A$5:$I$13,3,FALSE)*M12+VLOOKUP($N$10,'AP.2. Fatores de conversão'!$A$5:$I$13,3,FALSE)*N12</f>
        <v>0</v>
      </c>
      <c r="R12" s="81">
        <f>+VLOOKUP($J$10,'AP.2. Fatores de conversão'!$A$5:$I$13,6,FALSE)*J12+VLOOKUP($K$10,'AP.2. Fatores de conversão'!$A$5:$I$13,6,FALSE)*K12+VLOOKUP($L$10,'AP.2. Fatores de conversão'!$A$5:$I$13,6,FALSE)*L12+VLOOKUP($M$10,'AP.2. Fatores de conversão'!$A$5:$I$13,6,FALSE)*M12+VLOOKUP($N$10,'AP.2. Fatores de conversão'!$A$5:$I$13,6,FALSE)*N12</f>
        <v>0</v>
      </c>
      <c r="S12" s="80">
        <f>IF('1. Identificação Ben. Oper.'!$D$52=0,0,R12/'1. Identificação Ben. Oper.'!$D$52)</f>
        <v>0</v>
      </c>
      <c r="T12" s="81">
        <f>(VLOOKUP($J$10,'AP.2. Fatores de conversão'!$A$5:$I$13,9,FALSE)*J12+VLOOKUP($K$10,'AP.2. Fatores de conversão'!$A$5:$I$13,9,FALSE)*K12+VLOOKUP($L$10,'AP.2. Fatores de conversão'!$A$5:$I$13,9,FALSE)*L12+VLOOKUP($M$10,'AP.2. Fatores de conversão'!$A$5:$I$13,9,FALSE)*M12+VLOOKUP($N$10,'AP.2. Fatores de conversão'!$A$5:$I$13,9,FALSE)*N12)/1000</f>
        <v>0</v>
      </c>
      <c r="U12" s="264"/>
      <c r="V12" s="264"/>
      <c r="W12" s="352"/>
      <c r="X12" s="82">
        <f>IF(OR(V12="",V12=0),0,IF(OR(W12="",W12=0),0,I12+1))</f>
        <v>0</v>
      </c>
      <c r="Y12" s="304"/>
      <c r="Z12" s="264"/>
      <c r="AA12" s="79" t="str">
        <f>IF(F12="","",VLOOKUP(F12,'AP.1. Valores-Padrão'!$D$14:$F$17,3,FALSE)*H12)</f>
        <v/>
      </c>
      <c r="AB12" s="297" t="str">
        <f>IF(F12="","",IF(Y12="","",IF(AF12&lt;AA12,AF12*(1+Z12/Y12),AA12*(1+Z12/Y12))))</f>
        <v/>
      </c>
      <c r="AC12" s="297" t="str">
        <f>IF(Y12="","-",((Y12+Z12)-AB12-AD12*(1+Z12/Y12)))</f>
        <v>-</v>
      </c>
      <c r="AD12" s="1077">
        <v>0</v>
      </c>
      <c r="AE12" s="83">
        <f>IF(P12=0,0,(Y12+Z12)/P12)</f>
        <v>0</v>
      </c>
      <c r="AF12" s="1215">
        <f>Y12-AD12</f>
        <v>0</v>
      </c>
      <c r="AG12" s="11"/>
      <c r="AH12" s="11"/>
      <c r="AI12" s="11"/>
      <c r="AJ12" s="11"/>
      <c r="AK12" s="11"/>
      <c r="AL12" s="15"/>
      <c r="AM12" s="11"/>
      <c r="AN12" s="11"/>
      <c r="AO12" s="11"/>
      <c r="AP12" s="11"/>
      <c r="AQ12" s="11"/>
      <c r="AR12" s="11"/>
      <c r="AS12" s="11"/>
      <c r="AT12" s="37"/>
      <c r="AU12" s="65"/>
      <c r="AV12" s="11"/>
      <c r="AX12" s="11"/>
      <c r="AY12" s="11"/>
    </row>
    <row r="13" spans="2:51" ht="30" customHeight="1">
      <c r="B13" s="15"/>
      <c r="C13" s="76">
        <v>2</v>
      </c>
      <c r="D13" s="268"/>
      <c r="E13" s="265"/>
      <c r="F13" s="1505"/>
      <c r="G13" s="1506"/>
      <c r="H13" s="344"/>
      <c r="I13" s="77" t="str">
        <f>IF(F13="","",VLOOKUP(F13,'AP.1. Valores-Padrão'!$D$14:$G$17,4,FALSE))</f>
        <v/>
      </c>
      <c r="J13" s="348"/>
      <c r="K13" s="349"/>
      <c r="L13" s="349"/>
      <c r="M13" s="349"/>
      <c r="N13" s="349"/>
      <c r="O13" s="78">
        <f t="shared" ref="O13:O17" si="0">+SUM(J13:N13)</f>
        <v>0</v>
      </c>
      <c r="P13" s="79">
        <f>+SUMPRODUCT('1. Identificação Ben. Oper.'!$D$54:$H$54,J13:N13)</f>
        <v>0</v>
      </c>
      <c r="Q13" s="81">
        <f>+VLOOKUP($J$10,'AP.2. Fatores de conversão'!$A$5:$I$13,3,FALSE)*J13+VLOOKUP($K$10,'AP.2. Fatores de conversão'!$A$5:$I$13,3,FALSE)*K13+VLOOKUP($L$10,'AP.2. Fatores de conversão'!$A$5:$I$13,3,FALSE)*L13+VLOOKUP($M$10,'AP.2. Fatores de conversão'!$A$5:$I$13,3,FALSE)*M13+VLOOKUP($N$10,'AP.2. Fatores de conversão'!$A$5:$I$13,3,FALSE)*N13</f>
        <v>0</v>
      </c>
      <c r="R13" s="81">
        <f>+VLOOKUP($J$10,'AP.2. Fatores de conversão'!$A$5:$I$13,6,FALSE)*J13+VLOOKUP($K$10,'AP.2. Fatores de conversão'!$A$5:$I$13,6,FALSE)*K13+VLOOKUP($L$10,'AP.2. Fatores de conversão'!$A$5:$I$13,6,FALSE)*L13+VLOOKUP($M$10,'AP.2. Fatores de conversão'!$A$5:$I$13,6,FALSE)*M13+VLOOKUP($N$10,'AP.2. Fatores de conversão'!$A$5:$I$13,6,FALSE)*N13</f>
        <v>0</v>
      </c>
      <c r="S13" s="80">
        <f>IF('1. Identificação Ben. Oper.'!$D$52=0,0,R13/'1. Identificação Ben. Oper.'!$D$52)</f>
        <v>0</v>
      </c>
      <c r="T13" s="81">
        <f>(VLOOKUP($J$10,'AP.2. Fatores de conversão'!$A$5:$I$13,9,FALSE)*J13+VLOOKUP($K$10,'AP.2. Fatores de conversão'!$A$5:$I$13,9,FALSE)*K13+VLOOKUP($L$10,'AP.2. Fatores de conversão'!$A$5:$I$13,9,FALSE)*L13+VLOOKUP($M$10,'AP.2. Fatores de conversão'!$A$5:$I$13,9,FALSE)*M13+VLOOKUP($N$10,'AP.2. Fatores de conversão'!$A$5:$I$13,9,FALSE)*N13)/1000</f>
        <v>0</v>
      </c>
      <c r="U13" s="264"/>
      <c r="V13" s="264"/>
      <c r="W13" s="352"/>
      <c r="X13" s="82">
        <f>IF(OR(V13="",V13=0),0,IF(OR(W13="",W13=0),0,I13+1))</f>
        <v>0</v>
      </c>
      <c r="Y13" s="304"/>
      <c r="Z13" s="264"/>
      <c r="AA13" s="79" t="str">
        <f>IF(F13="","",VLOOKUP(F13,'AP.1. Valores-Padrão'!$D$14:$F$17,3,FALSE)*H13)</f>
        <v/>
      </c>
      <c r="AB13" s="297" t="str">
        <f t="shared" ref="AB13:AB14" si="1">IF(F13="","",IF(Y13="","",IF(AF13&lt;AA13,AF13*(1+Z13/Y13),AA13*(1+Z13/Y13))))</f>
        <v/>
      </c>
      <c r="AC13" s="297" t="str">
        <f t="shared" ref="AC13:AC14" si="2">IF(Y13="","-",((Y13+Z13)-AB13-AD13*(1+Z13/Y13)))</f>
        <v>-</v>
      </c>
      <c r="AD13" s="1077">
        <v>0</v>
      </c>
      <c r="AE13" s="83">
        <f>IF(P13=0,0,(Y13+Z13)/P13)</f>
        <v>0</v>
      </c>
      <c r="AF13" s="1215">
        <f t="shared" ref="AF13:AF34" si="3">Y13-AD13</f>
        <v>0</v>
      </c>
      <c r="AG13" s="11"/>
      <c r="AH13" s="11"/>
      <c r="AI13" s="11"/>
      <c r="AJ13" s="11"/>
      <c r="AK13" s="11"/>
      <c r="AL13" s="15"/>
      <c r="AM13" s="11"/>
      <c r="AN13" s="11"/>
      <c r="AO13" s="11"/>
      <c r="AP13" s="11"/>
      <c r="AQ13" s="11"/>
      <c r="AR13" s="11"/>
      <c r="AS13" s="11"/>
      <c r="AT13" s="37"/>
      <c r="AU13" s="65"/>
      <c r="AV13" s="11"/>
      <c r="AX13" s="11"/>
      <c r="AY13" s="11"/>
    </row>
    <row r="14" spans="2:51" ht="30" customHeight="1" thickBot="1">
      <c r="B14" s="15"/>
      <c r="C14" s="76">
        <v>3</v>
      </c>
      <c r="D14" s="268"/>
      <c r="E14" s="265"/>
      <c r="F14" s="1507"/>
      <c r="G14" s="1508"/>
      <c r="H14" s="367"/>
      <c r="I14" s="844" t="str">
        <f>IF(F14="","",VLOOKUP(F14,'AP.1. Valores-Padrão'!$D$14:$G$17,4,FALSE))</f>
        <v/>
      </c>
      <c r="J14" s="839"/>
      <c r="K14" s="840"/>
      <c r="L14" s="840"/>
      <c r="M14" s="840"/>
      <c r="N14" s="840"/>
      <c r="O14" s="797">
        <f t="shared" si="0"/>
        <v>0</v>
      </c>
      <c r="P14" s="641">
        <f>+SUMPRODUCT('1. Identificação Ben. Oper.'!$D$54:$H$54,J14:N14)</f>
        <v>0</v>
      </c>
      <c r="Q14" s="799">
        <f>+VLOOKUP($J$10,'AP.2. Fatores de conversão'!$A$5:$I$13,3,FALSE)*J14+VLOOKUP($K$10,'AP.2. Fatores de conversão'!$A$5:$I$13,3,FALSE)*K14+VLOOKUP($L$10,'AP.2. Fatores de conversão'!$A$5:$I$13,3,FALSE)*L14+VLOOKUP($M$10,'AP.2. Fatores de conversão'!$A$5:$I$13,3,FALSE)*M14+VLOOKUP($N$10,'AP.2. Fatores de conversão'!$A$5:$I$13,3,FALSE)*N14</f>
        <v>0</v>
      </c>
      <c r="R14" s="799">
        <f>+VLOOKUP($J$10,'AP.2. Fatores de conversão'!$A$5:$I$13,6,FALSE)*J14+VLOOKUP($K$10,'AP.2. Fatores de conversão'!$A$5:$I$13,6,FALSE)*K14+VLOOKUP($L$10,'AP.2. Fatores de conversão'!$A$5:$I$13,6,FALSE)*L14+VLOOKUP($M$10,'AP.2. Fatores de conversão'!$A$5:$I$13,6,FALSE)*M14+VLOOKUP($N$10,'AP.2. Fatores de conversão'!$A$5:$I$13,6,FALSE)*N14</f>
        <v>0</v>
      </c>
      <c r="S14" s="80">
        <f>IF('1. Identificação Ben. Oper.'!$D$52=0,0,R14/'1. Identificação Ben. Oper.'!$D$52)</f>
        <v>0</v>
      </c>
      <c r="T14" s="799">
        <f>(VLOOKUP($J$10,'AP.2. Fatores de conversão'!$A$5:$I$13,9,FALSE)*J14+VLOOKUP($K$10,'AP.2. Fatores de conversão'!$A$5:$I$13,9,FALSE)*K14+VLOOKUP($L$10,'AP.2. Fatores de conversão'!$A$5:$I$13,9,FALSE)*L14+VLOOKUP($M$10,'AP.2. Fatores de conversão'!$A$5:$I$13,9,FALSE)*M14+VLOOKUP($N$10,'AP.2. Fatores de conversão'!$A$5:$I$13,9,FALSE)*N14)/1000</f>
        <v>0</v>
      </c>
      <c r="U14" s="361"/>
      <c r="V14" s="361"/>
      <c r="W14" s="841"/>
      <c r="X14" s="800">
        <f>IF(OR(V14="",V14=0),0,IF(OR(W14="",W14=0),0,I14+1))</f>
        <v>0</v>
      </c>
      <c r="Y14" s="801"/>
      <c r="Z14" s="361"/>
      <c r="AA14" s="641" t="str">
        <f>IF(F14="","",VLOOKUP(F14,'AP.1. Valores-Padrão'!$D$14:$F$17,3,FALSE)*H14)</f>
        <v/>
      </c>
      <c r="AB14" s="297" t="str">
        <f t="shared" si="1"/>
        <v/>
      </c>
      <c r="AC14" s="804" t="str">
        <f t="shared" si="2"/>
        <v>-</v>
      </c>
      <c r="AD14" s="1078">
        <v>0</v>
      </c>
      <c r="AE14" s="805">
        <f>IF(P14=0,0,(Y14+Z14)/P14)</f>
        <v>0</v>
      </c>
      <c r="AF14" s="1215">
        <f t="shared" si="3"/>
        <v>0</v>
      </c>
      <c r="AG14" s="11"/>
      <c r="AH14" s="11"/>
      <c r="AI14" s="11"/>
      <c r="AJ14" s="11"/>
      <c r="AK14" s="11"/>
      <c r="AL14" s="15"/>
      <c r="AM14" s="11"/>
      <c r="AN14" s="11"/>
      <c r="AO14" s="11"/>
      <c r="AP14" s="11"/>
      <c r="AQ14" s="11"/>
      <c r="AR14" s="11"/>
      <c r="AS14" s="11"/>
      <c r="AT14" s="37"/>
      <c r="AU14" s="65"/>
      <c r="AV14" s="11"/>
      <c r="AX14" s="11"/>
      <c r="AY14" s="11"/>
    </row>
    <row r="15" spans="2:51" ht="36.75" customHeight="1">
      <c r="B15" s="15"/>
      <c r="C15" s="1501" t="s">
        <v>440</v>
      </c>
      <c r="D15" s="1502"/>
      <c r="E15" s="1502"/>
      <c r="F15" s="1502"/>
      <c r="G15" s="1502"/>
      <c r="H15" s="1502"/>
      <c r="I15" s="1503"/>
      <c r="J15" s="858"/>
      <c r="K15" s="845"/>
      <c r="L15" s="845"/>
      <c r="M15" s="845"/>
      <c r="N15" s="845"/>
      <c r="O15" s="845"/>
      <c r="P15" s="845"/>
      <c r="Q15" s="845"/>
      <c r="R15" s="845"/>
      <c r="S15" s="845"/>
      <c r="T15" s="845"/>
      <c r="U15" s="845"/>
      <c r="V15" s="845"/>
      <c r="W15" s="845"/>
      <c r="X15" s="846"/>
      <c r="Y15" s="858"/>
      <c r="Z15" s="845"/>
      <c r="AA15" s="845"/>
      <c r="AB15" s="845"/>
      <c r="AC15" s="845"/>
      <c r="AD15" s="845"/>
      <c r="AE15" s="846"/>
      <c r="AF15" s="1215"/>
      <c r="AG15" s="11"/>
      <c r="AH15" s="11"/>
      <c r="AI15" s="11"/>
      <c r="AJ15" s="11"/>
      <c r="AK15" s="11"/>
      <c r="AL15" s="15"/>
      <c r="AM15" s="11"/>
      <c r="AN15" s="11"/>
      <c r="AO15" s="11"/>
      <c r="AP15" s="11"/>
      <c r="AQ15" s="11"/>
      <c r="AR15" s="11"/>
      <c r="AS15" s="11"/>
      <c r="AT15" s="37"/>
      <c r="AU15" s="65"/>
      <c r="AV15" s="11"/>
      <c r="AX15" s="11"/>
      <c r="AY15" s="11"/>
    </row>
    <row r="16" spans="2:51" ht="30" customHeight="1">
      <c r="B16" s="15"/>
      <c r="C16" s="76">
        <v>4</v>
      </c>
      <c r="D16" s="268"/>
      <c r="E16" s="265"/>
      <c r="F16" s="1505"/>
      <c r="G16" s="1506"/>
      <c r="H16" s="344"/>
      <c r="I16" s="77" t="str">
        <f>IF(F16="","",VLOOKUP(F16,'AP.1. Valores-Padrão'!$D$14:$G$17,4,FALSE))</f>
        <v/>
      </c>
      <c r="J16" s="348"/>
      <c r="K16" s="349"/>
      <c r="L16" s="349"/>
      <c r="M16" s="349"/>
      <c r="N16" s="349"/>
      <c r="O16" s="78">
        <f t="shared" si="0"/>
        <v>0</v>
      </c>
      <c r="P16" s="79">
        <f>+SUMPRODUCT('1. Identificação Ben. Oper.'!$D$54:$H$54,J16:N16)</f>
        <v>0</v>
      </c>
      <c r="Q16" s="81">
        <f>+VLOOKUP($J$10,'AP.2. Fatores de conversão'!$A$5:$I$13,3,FALSE)*J16+VLOOKUP($K$10,'AP.2. Fatores de conversão'!$A$5:$I$13,3,FALSE)*K16+VLOOKUP($L$10,'AP.2. Fatores de conversão'!$A$5:$I$13,3,FALSE)*L16+VLOOKUP($M$10,'AP.2. Fatores de conversão'!$A$5:$I$13,3,FALSE)*M16+VLOOKUP($N$10,'AP.2. Fatores de conversão'!$A$5:$I$13,3,FALSE)*N16</f>
        <v>0</v>
      </c>
      <c r="R16" s="81">
        <f>+VLOOKUP($J$10,'AP.2. Fatores de conversão'!$A$5:$I$13,6,FALSE)*J16+VLOOKUP($K$10,'AP.2. Fatores de conversão'!$A$5:$I$13,6,FALSE)*K16+VLOOKUP($L$10,'AP.2. Fatores de conversão'!$A$5:$I$13,6,FALSE)*L16+VLOOKUP($M$10,'AP.2. Fatores de conversão'!$A$5:$I$13,6,FALSE)*M16+VLOOKUP($N$10,'AP.2. Fatores de conversão'!$A$5:$I$13,6,FALSE)*N16</f>
        <v>0</v>
      </c>
      <c r="S16" s="80">
        <f>IF('1. Identificação Ben. Oper.'!$D$52=0,0,R16/'1. Identificação Ben. Oper.'!$D$52)</f>
        <v>0</v>
      </c>
      <c r="T16" s="81">
        <f>(VLOOKUP($J$10,'AP.2. Fatores de conversão'!$A$5:$I$13,9,FALSE)*J16+VLOOKUP($K$10,'AP.2. Fatores de conversão'!$A$5:$I$13,9,FALSE)*K16+VLOOKUP($L$10,'AP.2. Fatores de conversão'!$A$5:$I$13,9,FALSE)*L16+VLOOKUP($M$10,'AP.2. Fatores de conversão'!$A$5:$I$13,9,FALSE)*M16+VLOOKUP($N$10,'AP.2. Fatores de conversão'!$A$5:$I$13,9,FALSE)*N16)/1000</f>
        <v>0</v>
      </c>
      <c r="U16" s="264"/>
      <c r="V16" s="264"/>
      <c r="W16" s="352"/>
      <c r="X16" s="82">
        <f>IF(OR(V16="",V16=0),0,IF(OR(W16="",W16=0),0,I16+1))</f>
        <v>0</v>
      </c>
      <c r="Y16" s="1465" t="s">
        <v>402</v>
      </c>
      <c r="Z16" s="1466"/>
      <c r="AA16" s="1465" t="s">
        <v>508</v>
      </c>
      <c r="AB16" s="1466"/>
      <c r="AC16" s="1467"/>
      <c r="AD16" s="1474" t="s">
        <v>402</v>
      </c>
      <c r="AE16" s="83">
        <f>IF(P16=0,0,SUM(Y26:Z28)/P16)</f>
        <v>0</v>
      </c>
      <c r="AF16" s="1215"/>
      <c r="AG16" s="11"/>
      <c r="AH16" s="11"/>
      <c r="AI16" s="11"/>
      <c r="AJ16" s="11"/>
      <c r="AK16" s="11"/>
      <c r="AL16" s="15"/>
      <c r="AM16" s="11"/>
      <c r="AN16" s="11"/>
      <c r="AO16" s="11"/>
      <c r="AP16" s="11"/>
      <c r="AQ16" s="11"/>
      <c r="AR16" s="11"/>
      <c r="AS16" s="11"/>
      <c r="AT16" s="84"/>
      <c r="AU16" s="65"/>
      <c r="AV16" s="11"/>
      <c r="AX16" s="11"/>
      <c r="AY16" s="11"/>
    </row>
    <row r="17" spans="2:51" ht="30" customHeight="1">
      <c r="B17" s="15"/>
      <c r="C17" s="76">
        <v>5</v>
      </c>
      <c r="D17" s="268"/>
      <c r="E17" s="265"/>
      <c r="F17" s="1505"/>
      <c r="G17" s="1506"/>
      <c r="H17" s="344"/>
      <c r="I17" s="77" t="str">
        <f>IF(F17="","",VLOOKUP(F17,'AP.1. Valores-Padrão'!$D$14:$G$17,4,FALSE))</f>
        <v/>
      </c>
      <c r="J17" s="348"/>
      <c r="K17" s="349"/>
      <c r="L17" s="349"/>
      <c r="M17" s="349"/>
      <c r="N17" s="349"/>
      <c r="O17" s="78">
        <f t="shared" si="0"/>
        <v>0</v>
      </c>
      <c r="P17" s="79">
        <f>+SUMPRODUCT('1. Identificação Ben. Oper.'!$D$54:$H$54,J17:N17)</f>
        <v>0</v>
      </c>
      <c r="Q17" s="81">
        <f>+VLOOKUP($J$10,'AP.2. Fatores de conversão'!$A$5:$I$13,3,FALSE)*J17+VLOOKUP($K$10,'AP.2. Fatores de conversão'!$A$5:$I$13,3,FALSE)*K17+VLOOKUP($L$10,'AP.2. Fatores de conversão'!$A$5:$I$13,3,FALSE)*L17+VLOOKUP($M$10,'AP.2. Fatores de conversão'!$A$5:$I$13,3,FALSE)*M17+VLOOKUP($N$10,'AP.2. Fatores de conversão'!$A$5:$I$13,3,FALSE)*N17</f>
        <v>0</v>
      </c>
      <c r="R17" s="81">
        <f>+VLOOKUP($J$10,'AP.2. Fatores de conversão'!$A$5:$I$13,6,FALSE)*J17+VLOOKUP($K$10,'AP.2. Fatores de conversão'!$A$5:$I$13,6,FALSE)*K17+VLOOKUP($L$10,'AP.2. Fatores de conversão'!$A$5:$I$13,6,FALSE)*L17+VLOOKUP($M$10,'AP.2. Fatores de conversão'!$A$5:$I$13,6,FALSE)*M17+VLOOKUP($N$10,'AP.2. Fatores de conversão'!$A$5:$I$13,6,FALSE)*N17</f>
        <v>0</v>
      </c>
      <c r="S17" s="80">
        <f>IF('1. Identificação Ben. Oper.'!$D$52=0,0,R17/'1. Identificação Ben. Oper.'!$D$52)</f>
        <v>0</v>
      </c>
      <c r="T17" s="81">
        <f>(VLOOKUP($J$10,'AP.2. Fatores de conversão'!$A$5:$I$13,9,FALSE)*J17+VLOOKUP($K$10,'AP.2. Fatores de conversão'!$A$5:$I$13,9,FALSE)*K17+VLOOKUP($L$10,'AP.2. Fatores de conversão'!$A$5:$I$13,9,FALSE)*L17+VLOOKUP($M$10,'AP.2. Fatores de conversão'!$A$5:$I$13,9,FALSE)*M17+VLOOKUP($N$10,'AP.2. Fatores de conversão'!$A$5:$I$13,9,FALSE)*N17)/1000</f>
        <v>0</v>
      </c>
      <c r="U17" s="264"/>
      <c r="V17" s="264"/>
      <c r="W17" s="352"/>
      <c r="X17" s="82">
        <f>IF(OR(V17="",V17=0),0,IF(OR(W17="",W17=0),0,I17+1))</f>
        <v>0</v>
      </c>
      <c r="Y17" s="1468"/>
      <c r="Z17" s="1469"/>
      <c r="AA17" s="1468"/>
      <c r="AB17" s="1469"/>
      <c r="AC17" s="1470"/>
      <c r="AD17" s="1475"/>
      <c r="AE17" s="83">
        <f>IF(P17=0,0,SUM(Y29:Z31)/P17)</f>
        <v>0</v>
      </c>
      <c r="AF17" s="1215"/>
      <c r="AG17" s="11"/>
      <c r="AH17" s="11"/>
      <c r="AI17" s="11"/>
      <c r="AJ17" s="11"/>
      <c r="AK17" s="11"/>
      <c r="AL17" s="15"/>
      <c r="AM17" s="11"/>
      <c r="AN17" s="11"/>
      <c r="AO17" s="11"/>
      <c r="AP17" s="11"/>
      <c r="AQ17" s="11"/>
      <c r="AR17" s="11"/>
      <c r="AS17" s="11"/>
      <c r="AT17" s="84"/>
      <c r="AU17" s="65"/>
      <c r="AV17" s="11"/>
      <c r="AX17" s="11"/>
      <c r="AY17" s="11"/>
    </row>
    <row r="18" spans="2:51" ht="30" customHeight="1" thickBot="1">
      <c r="B18" s="15"/>
      <c r="C18" s="166">
        <v>6</v>
      </c>
      <c r="D18" s="616"/>
      <c r="E18" s="366"/>
      <c r="F18" s="1507"/>
      <c r="G18" s="1508"/>
      <c r="H18" s="367"/>
      <c r="I18" s="844" t="str">
        <f>IF(F18="","",VLOOKUP(F18,'AP.1. Valores-Padrão'!$D$14:$G$17,4,FALSE))</f>
        <v/>
      </c>
      <c r="J18" s="350"/>
      <c r="K18" s="351"/>
      <c r="L18" s="351"/>
      <c r="M18" s="351"/>
      <c r="N18" s="351"/>
      <c r="O18" s="87">
        <f>+SUM(J18:N18)</f>
        <v>0</v>
      </c>
      <c r="P18" s="795">
        <f>+SUMPRODUCT('1. Identificação Ben. Oper.'!$D$54:$H$54,J18:N18)</f>
        <v>0</v>
      </c>
      <c r="Q18" s="853">
        <f>+VLOOKUP($J$10,'AP.2. Fatores de conversão'!$A$5:$I$13,3,FALSE)*J18+VLOOKUP($K$10,'AP.2. Fatores de conversão'!$A$5:$I$13,3,FALSE)*K18+VLOOKUP($L$10,'AP.2. Fatores de conversão'!$A$5:$I$13,3,FALSE)*L18+VLOOKUP($M$10,'AP.2. Fatores de conversão'!$A$5:$I$13,3,FALSE)*M18+VLOOKUP($N$10,'AP.2. Fatores de conversão'!$A$5:$I$13,3,FALSE)*N18</f>
        <v>0</v>
      </c>
      <c r="R18" s="853">
        <f>+VLOOKUP($J$10,'AP.2. Fatores de conversão'!$A$5:$I$13,6,FALSE)*J18+VLOOKUP($K$10,'AP.2. Fatores de conversão'!$A$5:$I$13,6,FALSE)*K18+VLOOKUP($L$10,'AP.2. Fatores de conversão'!$A$5:$I$13,6,FALSE)*L18+VLOOKUP($M$10,'AP.2. Fatores de conversão'!$A$5:$I$13,6,FALSE)*M18+VLOOKUP($N$10,'AP.2. Fatores de conversão'!$A$5:$I$13,6,FALSE)*N18</f>
        <v>0</v>
      </c>
      <c r="S18" s="80">
        <f>IF('1. Identificação Ben. Oper.'!$D$52=0,0,R18/'1. Identificação Ben. Oper.'!$D$52)</f>
        <v>0</v>
      </c>
      <c r="T18" s="853">
        <f>(VLOOKUP($J$10,'AP.2. Fatores de conversão'!$A$5:$I$13,9,FALSE)*J18+VLOOKUP($K$10,'AP.2. Fatores de conversão'!$A$5:$I$13,9,FALSE)*K18+VLOOKUP($L$10,'AP.2. Fatores de conversão'!$A$5:$I$13,9,FALSE)*L18+VLOOKUP($M$10,'AP.2. Fatores de conversão'!$A$5:$I$13,9,FALSE)*M18+VLOOKUP($N$10,'AP.2. Fatores de conversão'!$A$5:$I$13,9,FALSE)*N18)/1000</f>
        <v>0</v>
      </c>
      <c r="U18" s="271"/>
      <c r="V18" s="271"/>
      <c r="W18" s="854"/>
      <c r="X18" s="855">
        <f>IF(OR(V18="",V18=0),0,IF(OR(W18="",W18=0),0,I18+1))</f>
        <v>0</v>
      </c>
      <c r="Y18" s="1471"/>
      <c r="Z18" s="1472"/>
      <c r="AA18" s="1471"/>
      <c r="AB18" s="1472"/>
      <c r="AC18" s="1473"/>
      <c r="AD18" s="1476"/>
      <c r="AE18" s="857">
        <f>IF(P18=0,0,SUM(Y32:Z34)/P18)</f>
        <v>0</v>
      </c>
      <c r="AF18" s="1215"/>
      <c r="AG18" s="11"/>
      <c r="AH18" s="11"/>
      <c r="AI18" s="11"/>
      <c r="AJ18" s="11"/>
      <c r="AK18" s="11"/>
      <c r="AL18" s="15"/>
      <c r="AM18" s="11"/>
      <c r="AN18" s="11"/>
      <c r="AO18" s="11"/>
      <c r="AP18" s="11"/>
      <c r="AQ18" s="11"/>
      <c r="AR18" s="11"/>
      <c r="AS18" s="11"/>
      <c r="AT18" s="84"/>
      <c r="AU18" s="65"/>
      <c r="AV18" s="11"/>
      <c r="AX18" s="11"/>
      <c r="AY18" s="11"/>
    </row>
    <row r="19" spans="2:51" ht="36.75" customHeight="1">
      <c r="B19" s="15"/>
      <c r="C19" s="1429" t="s">
        <v>213</v>
      </c>
      <c r="D19" s="1430"/>
      <c r="E19" s="1430"/>
      <c r="F19" s="1430"/>
      <c r="G19" s="847"/>
      <c r="H19" s="848"/>
      <c r="I19" s="849"/>
      <c r="J19" s="850"/>
      <c r="K19" s="848"/>
      <c r="L19" s="848"/>
      <c r="M19" s="848"/>
      <c r="N19" s="848"/>
      <c r="O19" s="848"/>
      <c r="P19" s="848"/>
      <c r="Q19" s="848"/>
      <c r="R19" s="848"/>
      <c r="S19" s="848"/>
      <c r="T19" s="848"/>
      <c r="U19" s="848"/>
      <c r="V19" s="848"/>
      <c r="W19" s="848"/>
      <c r="X19" s="849"/>
      <c r="Y19" s="850"/>
      <c r="Z19" s="848"/>
      <c r="AA19" s="851"/>
      <c r="AB19" s="848"/>
      <c r="AC19" s="848"/>
      <c r="AD19" s="848"/>
      <c r="AE19" s="849"/>
      <c r="AF19" s="1215"/>
      <c r="AG19" s="11"/>
      <c r="AH19" s="11"/>
      <c r="AI19" s="11"/>
      <c r="AJ19" s="11"/>
      <c r="AK19" s="11"/>
      <c r="AL19" s="15"/>
      <c r="AM19" s="11"/>
      <c r="AN19" s="11"/>
      <c r="AO19" s="11"/>
      <c r="AP19" s="11"/>
      <c r="AQ19" s="11"/>
      <c r="AR19" s="11"/>
      <c r="AS19" s="11"/>
      <c r="AT19" s="84"/>
      <c r="AU19" s="65"/>
      <c r="AV19" s="11"/>
      <c r="AX19" s="11"/>
      <c r="AY19" s="11"/>
    </row>
    <row r="20" spans="2:51" ht="30" customHeight="1">
      <c r="B20" s="15"/>
      <c r="C20" s="76">
        <v>7</v>
      </c>
      <c r="D20" s="268"/>
      <c r="E20" s="265"/>
      <c r="F20" s="1505"/>
      <c r="G20" s="1506"/>
      <c r="H20" s="344"/>
      <c r="I20" s="625"/>
      <c r="J20" s="348"/>
      <c r="K20" s="349"/>
      <c r="L20" s="349"/>
      <c r="M20" s="349"/>
      <c r="N20" s="349"/>
      <c r="O20" s="78">
        <f t="shared" ref="O20:O23" si="4">+SUM(J20:N20)</f>
        <v>0</v>
      </c>
      <c r="P20" s="79">
        <f>+SUMPRODUCT('1. Identificação Ben. Oper.'!$D$54:$H$54,J20:N20)</f>
        <v>0</v>
      </c>
      <c r="Q20" s="81">
        <f>+VLOOKUP($J$10,'AP.2. Fatores de conversão'!$A$5:$I$13,3,FALSE)*J20+VLOOKUP($K$10,'AP.2. Fatores de conversão'!$A$5:$I$13,3,FALSE)*K20+VLOOKUP($L$10,'AP.2. Fatores de conversão'!$A$5:$I$13,3,FALSE)*L20+VLOOKUP($M$10,'AP.2. Fatores de conversão'!$A$5:$I$13,3,FALSE)*M20+VLOOKUP($N$10,'AP.2. Fatores de conversão'!$A$5:$I$13,3,FALSE)*N20</f>
        <v>0</v>
      </c>
      <c r="R20" s="81">
        <f>+VLOOKUP($J$10,'AP.2. Fatores de conversão'!$A$5:$I$13,6,FALSE)*J20+VLOOKUP($K$10,'AP.2. Fatores de conversão'!$A$5:$I$13,6,FALSE)*K20+VLOOKUP($L$10,'AP.2. Fatores de conversão'!$A$5:$I$13,6,FALSE)*L20+VLOOKUP($M$10,'AP.2. Fatores de conversão'!$A$5:$I$13,6,FALSE)*M20+VLOOKUP($N$10,'AP.2. Fatores de conversão'!$A$5:$I$13,6,FALSE)*N20</f>
        <v>0</v>
      </c>
      <c r="S20" s="80">
        <f>IF('1. Identificação Ben. Oper.'!$D$52=0,0,R20/'1. Identificação Ben. Oper.'!$D$52)</f>
        <v>0</v>
      </c>
      <c r="T20" s="81">
        <f>(VLOOKUP($J$10,'AP.2. Fatores de conversão'!$A$5:$I$13,9,FALSE)*J20+VLOOKUP($K$10,'AP.2. Fatores de conversão'!$A$5:$I$13,9,FALSE)*K20+VLOOKUP($L$10,'AP.2. Fatores de conversão'!$A$5:$I$13,9,FALSE)*L20+VLOOKUP($M$10,'AP.2. Fatores de conversão'!$A$5:$I$13,9,FALSE)*M20+VLOOKUP($N$10,'AP.2. Fatores de conversão'!$A$5:$I$13,9,FALSE)*N20)/1000</f>
        <v>0</v>
      </c>
      <c r="U20" s="264"/>
      <c r="V20" s="264"/>
      <c r="W20" s="352"/>
      <c r="X20" s="82">
        <f>IF(OR(V20="",V20=0),0,IF(OR(W20="",W20=0),0,I20+1))</f>
        <v>0</v>
      </c>
      <c r="Y20" s="304"/>
      <c r="Z20" s="353"/>
      <c r="AA20" s="85" t="s">
        <v>96</v>
      </c>
      <c r="AB20" s="79">
        <f>IF(Y20="",0,IF(Y20=0,Y20+Z20,Y20+Z20-AD20*(1+Z20/Y20)))</f>
        <v>0</v>
      </c>
      <c r="AC20" s="85" t="s">
        <v>96</v>
      </c>
      <c r="AD20" s="1077">
        <v>0</v>
      </c>
      <c r="AE20" s="83">
        <f>IF(P20=0,0,(Y20+Z20)/P20)</f>
        <v>0</v>
      </c>
      <c r="AF20" s="1215"/>
      <c r="AG20" s="11"/>
      <c r="AH20" s="11"/>
      <c r="AI20" s="11"/>
      <c r="AJ20" s="11"/>
      <c r="AK20" s="11"/>
      <c r="AL20" s="15"/>
      <c r="AM20" s="11"/>
      <c r="AN20" s="11"/>
      <c r="AO20" s="11"/>
      <c r="AP20" s="11"/>
      <c r="AQ20" s="11"/>
      <c r="AR20" s="11"/>
      <c r="AS20" s="11"/>
      <c r="AT20" s="84"/>
      <c r="AU20" s="65"/>
      <c r="AV20" s="11"/>
      <c r="AX20" s="11"/>
      <c r="AY20" s="11"/>
    </row>
    <row r="21" spans="2:51" ht="30" customHeight="1">
      <c r="B21" s="15"/>
      <c r="C21" s="76">
        <v>8</v>
      </c>
      <c r="D21" s="268"/>
      <c r="E21" s="265"/>
      <c r="F21" s="1505"/>
      <c r="G21" s="1506"/>
      <c r="H21" s="344"/>
      <c r="I21" s="625"/>
      <c r="J21" s="348"/>
      <c r="K21" s="349"/>
      <c r="L21" s="349"/>
      <c r="M21" s="349"/>
      <c r="N21" s="349"/>
      <c r="O21" s="78">
        <f t="shared" si="4"/>
        <v>0</v>
      </c>
      <c r="P21" s="79">
        <f>+SUMPRODUCT('1. Identificação Ben. Oper.'!$D$54:$H$54,J21:N21)</f>
        <v>0</v>
      </c>
      <c r="Q21" s="81">
        <f>+VLOOKUP($J$10,'AP.2. Fatores de conversão'!$A$5:$I$13,3,FALSE)*J21+VLOOKUP($K$10,'AP.2. Fatores de conversão'!$A$5:$I$13,3,FALSE)*K21+VLOOKUP($L$10,'AP.2. Fatores de conversão'!$A$5:$I$13,3,FALSE)*L21+VLOOKUP($M$10,'AP.2. Fatores de conversão'!$A$5:$I$13,3,FALSE)*M21+VLOOKUP($N$10,'AP.2. Fatores de conversão'!$A$5:$I$13,3,FALSE)*N21</f>
        <v>0</v>
      </c>
      <c r="R21" s="81">
        <f>+VLOOKUP($J$10,'AP.2. Fatores de conversão'!$A$5:$I$13,6,FALSE)*J21+VLOOKUP($K$10,'AP.2. Fatores de conversão'!$A$5:$I$13,6,FALSE)*K21+VLOOKUP($L$10,'AP.2. Fatores de conversão'!$A$5:$I$13,6,FALSE)*L21+VLOOKUP($M$10,'AP.2. Fatores de conversão'!$A$5:$I$13,6,FALSE)*M21+VLOOKUP($N$10,'AP.2. Fatores de conversão'!$A$5:$I$13,6,FALSE)*N21</f>
        <v>0</v>
      </c>
      <c r="S21" s="80">
        <f>IF('1. Identificação Ben. Oper.'!$D$52=0,0,R21/'1. Identificação Ben. Oper.'!$D$52)</f>
        <v>0</v>
      </c>
      <c r="T21" s="81">
        <f>(VLOOKUP($J$10,'AP.2. Fatores de conversão'!$A$5:$I$13,9,FALSE)*J21+VLOOKUP($K$10,'AP.2. Fatores de conversão'!$A$5:$I$13,9,FALSE)*K21+VLOOKUP($L$10,'AP.2. Fatores de conversão'!$A$5:$I$13,9,FALSE)*L21+VLOOKUP($M$10,'AP.2. Fatores de conversão'!$A$5:$I$13,9,FALSE)*M21+VLOOKUP($N$10,'AP.2. Fatores de conversão'!$A$5:$I$13,9,FALSE)*N21)/1000</f>
        <v>0</v>
      </c>
      <c r="U21" s="264"/>
      <c r="V21" s="264"/>
      <c r="W21" s="352"/>
      <c r="X21" s="82">
        <f>IF(OR(V21="",V21=0),0,IF(OR(W21="",W21=0),0,I21+1))</f>
        <v>0</v>
      </c>
      <c r="Y21" s="304"/>
      <c r="Z21" s="353"/>
      <c r="AA21" s="85" t="s">
        <v>96</v>
      </c>
      <c r="AB21" s="79">
        <f t="shared" ref="AB21:AB23" si="5">IF(Y21="",0,IF(Y21=0,Y21+Z21,Y21+Z21-AD21*(1+Z21/Y21)))</f>
        <v>0</v>
      </c>
      <c r="AC21" s="85" t="s">
        <v>96</v>
      </c>
      <c r="AD21" s="1077">
        <v>0</v>
      </c>
      <c r="AE21" s="83">
        <f>IF(P21=0,0,(Y21+Z21)/P21)</f>
        <v>0</v>
      </c>
      <c r="AF21" s="1215"/>
      <c r="AG21" s="11"/>
      <c r="AH21" s="11"/>
      <c r="AI21" s="11"/>
      <c r="AJ21" s="11"/>
      <c r="AK21" s="11"/>
      <c r="AL21" s="15"/>
      <c r="AM21" s="11"/>
      <c r="AN21" s="11"/>
      <c r="AO21" s="11"/>
      <c r="AP21" s="11"/>
      <c r="AQ21" s="11"/>
      <c r="AR21" s="11"/>
      <c r="AS21" s="11"/>
      <c r="AT21" s="84"/>
      <c r="AU21" s="65"/>
      <c r="AV21" s="11"/>
      <c r="AX21" s="11"/>
      <c r="AY21" s="11"/>
    </row>
    <row r="22" spans="2:51" ht="30" customHeight="1">
      <c r="B22" s="15"/>
      <c r="C22" s="76">
        <v>9</v>
      </c>
      <c r="D22" s="268"/>
      <c r="E22" s="265"/>
      <c r="F22" s="1505"/>
      <c r="G22" s="1506"/>
      <c r="H22" s="344"/>
      <c r="I22" s="625"/>
      <c r="J22" s="348"/>
      <c r="K22" s="349"/>
      <c r="L22" s="349"/>
      <c r="M22" s="349"/>
      <c r="N22" s="349"/>
      <c r="O22" s="78">
        <f t="shared" si="4"/>
        <v>0</v>
      </c>
      <c r="P22" s="79">
        <f>+SUMPRODUCT('1. Identificação Ben. Oper.'!$D$54:$H$54,J22:N22)</f>
        <v>0</v>
      </c>
      <c r="Q22" s="81">
        <f>+VLOOKUP($J$10,'AP.2. Fatores de conversão'!$A$5:$I$13,3,FALSE)*J22+VLOOKUP($K$10,'AP.2. Fatores de conversão'!$A$5:$I$13,3,FALSE)*K22+VLOOKUP($L$10,'AP.2. Fatores de conversão'!$A$5:$I$13,3,FALSE)*L22+VLOOKUP($M$10,'AP.2. Fatores de conversão'!$A$5:$I$13,3,FALSE)*M22+VLOOKUP($N$10,'AP.2. Fatores de conversão'!$A$5:$I$13,3,FALSE)*N22</f>
        <v>0</v>
      </c>
      <c r="R22" s="81">
        <f>+VLOOKUP($J$10,'AP.2. Fatores de conversão'!$A$5:$I$13,6,FALSE)*J22+VLOOKUP($K$10,'AP.2. Fatores de conversão'!$A$5:$I$13,6,FALSE)*K22+VLOOKUP($L$10,'AP.2. Fatores de conversão'!$A$5:$I$13,6,FALSE)*L22+VLOOKUP($M$10,'AP.2. Fatores de conversão'!$A$5:$I$13,6,FALSE)*M22+VLOOKUP($N$10,'AP.2. Fatores de conversão'!$A$5:$I$13,6,FALSE)*N22</f>
        <v>0</v>
      </c>
      <c r="S22" s="80">
        <f>IF('1. Identificação Ben. Oper.'!$D$52=0,0,R22/'1. Identificação Ben. Oper.'!$D$52)</f>
        <v>0</v>
      </c>
      <c r="T22" s="81">
        <f>(VLOOKUP($J$10,'AP.2. Fatores de conversão'!$A$5:$I$13,9,FALSE)*J22+VLOOKUP($K$10,'AP.2. Fatores de conversão'!$A$5:$I$13,9,FALSE)*K22+VLOOKUP($L$10,'AP.2. Fatores de conversão'!$A$5:$I$13,9,FALSE)*L22+VLOOKUP($M$10,'AP.2. Fatores de conversão'!$A$5:$I$13,9,FALSE)*M22+VLOOKUP($N$10,'AP.2. Fatores de conversão'!$A$5:$I$13,9,FALSE)*N22)/1000</f>
        <v>0</v>
      </c>
      <c r="U22" s="264"/>
      <c r="V22" s="264"/>
      <c r="W22" s="352"/>
      <c r="X22" s="82">
        <f>IF(OR(V22="",V22=0),0,IF(OR(W22="",W22=0),0,I22+1))</f>
        <v>0</v>
      </c>
      <c r="Y22" s="304"/>
      <c r="Z22" s="353"/>
      <c r="AA22" s="85" t="s">
        <v>96</v>
      </c>
      <c r="AB22" s="79">
        <f t="shared" si="5"/>
        <v>0</v>
      </c>
      <c r="AC22" s="85" t="s">
        <v>96</v>
      </c>
      <c r="AD22" s="1077">
        <v>0</v>
      </c>
      <c r="AE22" s="83">
        <f>IF(P22=0,0,(Y22+Z22)/P22)</f>
        <v>0</v>
      </c>
      <c r="AF22" s="1215"/>
      <c r="AG22" s="11"/>
      <c r="AH22" s="11"/>
      <c r="AI22" s="11"/>
      <c r="AJ22" s="11"/>
      <c r="AK22" s="11"/>
      <c r="AL22" s="15"/>
      <c r="AM22" s="11"/>
      <c r="AN22" s="11"/>
      <c r="AO22" s="11"/>
      <c r="AP22" s="11"/>
      <c r="AQ22" s="11"/>
      <c r="AR22" s="11"/>
      <c r="AS22" s="11"/>
      <c r="AT22" s="84"/>
      <c r="AU22" s="65"/>
      <c r="AV22" s="11"/>
      <c r="AX22" s="11"/>
      <c r="AY22" s="11"/>
    </row>
    <row r="23" spans="2:51" ht="30" customHeight="1" thickBot="1">
      <c r="B23" s="15"/>
      <c r="C23" s="86">
        <v>10</v>
      </c>
      <c r="D23" s="270"/>
      <c r="E23" s="345"/>
      <c r="F23" s="1507"/>
      <c r="G23" s="1508"/>
      <c r="H23" s="347"/>
      <c r="I23" s="627"/>
      <c r="J23" s="350"/>
      <c r="K23" s="351"/>
      <c r="L23" s="351"/>
      <c r="M23" s="351"/>
      <c r="N23" s="351"/>
      <c r="O23" s="87">
        <f t="shared" si="4"/>
        <v>0</v>
      </c>
      <c r="P23" s="795">
        <f>+SUMPRODUCT('1. Identificação Ben. Oper.'!$D$54:$H$54,J23:N23)</f>
        <v>0</v>
      </c>
      <c r="Q23" s="853">
        <f>+VLOOKUP($J$10,'AP.2. Fatores de conversão'!$A$5:$I$13,3,FALSE)*J23+VLOOKUP($K$10,'AP.2. Fatores de conversão'!$A$5:$I$13,3,FALSE)*K23+VLOOKUP($L$10,'AP.2. Fatores de conversão'!$A$5:$I$13,3,FALSE)*L23+VLOOKUP($M$10,'AP.2. Fatores de conversão'!$A$5:$I$13,3,FALSE)*M23+VLOOKUP($N$10,'AP.2. Fatores de conversão'!$A$5:$I$13,3,FALSE)*N23</f>
        <v>0</v>
      </c>
      <c r="R23" s="853">
        <f>+VLOOKUP($J$10,'AP.2. Fatores de conversão'!$A$5:$I$13,6,FALSE)*J23+VLOOKUP($K$10,'AP.2. Fatores de conversão'!$A$5:$I$13,6,FALSE)*K23+VLOOKUP($L$10,'AP.2. Fatores de conversão'!$A$5:$I$13,6,FALSE)*L23+VLOOKUP($M$10,'AP.2. Fatores de conversão'!$A$5:$I$13,6,FALSE)*M23+VLOOKUP($N$10,'AP.2. Fatores de conversão'!$A$5:$I$13,6,FALSE)*N23</f>
        <v>0</v>
      </c>
      <c r="S23" s="80">
        <f>IF('1. Identificação Ben. Oper.'!$D$52=0,0,R23/'1. Identificação Ben. Oper.'!$D$52)</f>
        <v>0</v>
      </c>
      <c r="T23" s="853">
        <f>(VLOOKUP($J$10,'AP.2. Fatores de conversão'!$A$5:$I$13,9,FALSE)*J23+VLOOKUP($K$10,'AP.2. Fatores de conversão'!$A$5:$I$13,9,FALSE)*K23+VLOOKUP($L$10,'AP.2. Fatores de conversão'!$A$5:$I$13,9,FALSE)*L23+VLOOKUP($M$10,'AP.2. Fatores de conversão'!$A$5:$I$13,9,FALSE)*M23+VLOOKUP($N$10,'AP.2. Fatores de conversão'!$A$5:$I$13,9,FALSE)*N23)/1000</f>
        <v>0</v>
      </c>
      <c r="U23" s="271"/>
      <c r="V23" s="271"/>
      <c r="W23" s="854"/>
      <c r="X23" s="855">
        <f>IF(OR(V23="",V23=0),0,IF(OR(W23="",W23=0),0,I23+1))</f>
        <v>0</v>
      </c>
      <c r="Y23" s="354"/>
      <c r="Z23" s="355"/>
      <c r="AA23" s="856" t="s">
        <v>96</v>
      </c>
      <c r="AB23" s="79">
        <f t="shared" si="5"/>
        <v>0</v>
      </c>
      <c r="AC23" s="856" t="s">
        <v>96</v>
      </c>
      <c r="AD23" s="1089">
        <v>0</v>
      </c>
      <c r="AE23" s="857">
        <f>IF(P23=0,0,(Y23+Z23)/P23)</f>
        <v>0</v>
      </c>
      <c r="AF23" s="1215"/>
      <c r="AG23" s="11"/>
      <c r="AH23" s="11"/>
      <c r="AI23" s="11"/>
      <c r="AJ23" s="11"/>
      <c r="AK23" s="11"/>
      <c r="AL23" s="15"/>
      <c r="AM23" s="11"/>
      <c r="AN23" s="11"/>
      <c r="AO23" s="11"/>
      <c r="AP23" s="11"/>
      <c r="AQ23" s="11"/>
      <c r="AR23" s="11"/>
      <c r="AS23" s="11"/>
      <c r="AT23" s="84"/>
      <c r="AU23" s="65"/>
      <c r="AV23" s="138"/>
      <c r="AX23" s="11"/>
      <c r="AY23" s="11"/>
    </row>
    <row r="24" spans="2:51" ht="42" customHeight="1" thickBot="1">
      <c r="B24" s="15"/>
      <c r="C24" s="1457" t="s">
        <v>334</v>
      </c>
      <c r="D24" s="1458"/>
      <c r="E24" s="1458"/>
      <c r="F24" s="1458"/>
      <c r="G24" s="815"/>
      <c r="H24" s="816"/>
      <c r="I24" s="816"/>
      <c r="J24" s="873"/>
      <c r="K24" s="873"/>
      <c r="L24" s="873"/>
      <c r="M24" s="873"/>
      <c r="N24" s="873"/>
      <c r="O24" s="817"/>
      <c r="P24" s="819"/>
      <c r="Q24" s="818"/>
      <c r="R24" s="818"/>
      <c r="S24" s="821"/>
      <c r="T24" s="818"/>
      <c r="U24" s="871"/>
      <c r="V24" s="871"/>
      <c r="W24" s="874"/>
      <c r="X24" s="823"/>
      <c r="Y24" s="871"/>
      <c r="Z24" s="871"/>
      <c r="AA24" s="824"/>
      <c r="AB24" s="819"/>
      <c r="AC24" s="824"/>
      <c r="AD24" s="819"/>
      <c r="AE24" s="980"/>
      <c r="AF24" s="1215"/>
      <c r="AG24" s="11"/>
      <c r="AH24" s="11"/>
      <c r="AI24" s="11"/>
      <c r="AJ24" s="11"/>
      <c r="AK24" s="11"/>
      <c r="AL24" s="15"/>
      <c r="AM24" s="11"/>
      <c r="AN24" s="11"/>
      <c r="AO24" s="11"/>
      <c r="AP24" s="11"/>
      <c r="AQ24" s="11"/>
      <c r="AR24" s="11"/>
      <c r="AS24" s="11"/>
      <c r="AT24" s="84"/>
      <c r="AU24" s="65"/>
      <c r="AV24" s="138"/>
      <c r="AX24" s="11"/>
      <c r="AY24" s="11"/>
    </row>
    <row r="25" spans="2:51" ht="36.75" customHeight="1" thickBot="1">
      <c r="B25" s="15"/>
      <c r="C25" s="833" t="s">
        <v>335</v>
      </c>
      <c r="D25" s="1460" t="s">
        <v>10</v>
      </c>
      <c r="E25" s="1461"/>
      <c r="F25" s="834" t="s">
        <v>336</v>
      </c>
      <c r="G25" s="1462" t="s">
        <v>512</v>
      </c>
      <c r="H25" s="1462"/>
      <c r="I25" s="1463"/>
      <c r="J25" s="873"/>
      <c r="K25" s="873"/>
      <c r="L25" s="873"/>
      <c r="M25" s="873"/>
      <c r="N25" s="873"/>
      <c r="O25" s="817"/>
      <c r="P25" s="819"/>
      <c r="Q25" s="818"/>
      <c r="R25" s="818"/>
      <c r="S25" s="821"/>
      <c r="T25" s="818"/>
      <c r="U25" s="871"/>
      <c r="V25" s="871"/>
      <c r="W25" s="874"/>
      <c r="X25" s="823"/>
      <c r="Y25" s="871"/>
      <c r="Z25" s="871"/>
      <c r="AA25" s="824"/>
      <c r="AB25" s="819"/>
      <c r="AC25" s="824"/>
      <c r="AD25" s="819"/>
      <c r="AE25" s="837" t="s">
        <v>337</v>
      </c>
      <c r="AF25" s="1215"/>
      <c r="AG25" s="11"/>
      <c r="AH25" s="11"/>
      <c r="AI25" s="11"/>
      <c r="AJ25" s="11"/>
      <c r="AK25" s="11"/>
      <c r="AL25" s="15"/>
      <c r="AM25" s="11"/>
      <c r="AN25" s="11"/>
      <c r="AO25" s="11"/>
      <c r="AP25" s="11"/>
      <c r="AQ25" s="11"/>
      <c r="AR25" s="11"/>
      <c r="AS25" s="11"/>
      <c r="AT25" s="84"/>
      <c r="AU25" s="65"/>
      <c r="AV25" s="138"/>
      <c r="AX25" s="11"/>
      <c r="AY25" s="11"/>
    </row>
    <row r="26" spans="2:51" ht="30" customHeight="1">
      <c r="B26" s="15"/>
      <c r="C26" s="1445">
        <f>C16</f>
        <v>4</v>
      </c>
      <c r="D26" s="1433" t="str">
        <f>IF(D16="","",D16)</f>
        <v/>
      </c>
      <c r="E26" s="1434"/>
      <c r="F26" s="838"/>
      <c r="G26" s="1439" t="str">
        <f>IF(D26="","",'AP.2. Fatores de conversão'!I22)</f>
        <v/>
      </c>
      <c r="H26" s="1440"/>
      <c r="I26" s="1441"/>
      <c r="J26" s="1512"/>
      <c r="K26" s="1513"/>
      <c r="L26" s="1513"/>
      <c r="M26" s="1513"/>
      <c r="N26" s="1513"/>
      <c r="O26" s="1513"/>
      <c r="P26" s="1513"/>
      <c r="Q26" s="1513"/>
      <c r="R26" s="1513"/>
      <c r="S26" s="1513"/>
      <c r="T26" s="1513"/>
      <c r="U26" s="1513"/>
      <c r="V26" s="1513"/>
      <c r="W26" s="1513"/>
      <c r="X26" s="1514"/>
      <c r="Y26" s="869"/>
      <c r="Z26" s="806"/>
      <c r="AA26" s="1418" t="str">
        <f>IF(AND(F26="",F27="",F28=""),"",IF(F16="","",IF(AND(F26="",F27="",F28=""),VLOOKUP(F16,'AP.1. Valores-Padrão'!$D$14:$F$17,3,FALSE)*H16,VLOOKUP(F16,'AP.1. Valores-Padrão'!$D$14:$F$17,3,FALSE)*1.2*H16)))</f>
        <v/>
      </c>
      <c r="AB26" s="796" t="str">
        <f>IF(F26="","",IF(Y26="","",IF(AF26&lt;$AA$26*AE26,AF26*(1+Z26/Y26),$AA$26*AE26*(1+Z26/Y26))))</f>
        <v/>
      </c>
      <c r="AC26" s="977" t="str">
        <f>IF(Y26="","-",IF(AB26="","",((Y26+Z26)-AB26-AD26*(1+Z26/Y26))))</f>
        <v>-</v>
      </c>
      <c r="AD26" s="1077">
        <v>0</v>
      </c>
      <c r="AE26" s="807" t="str">
        <f>IF(F26="","",IF(Y26="","",(Y26+Z26)/SUM($Y$26:$Z$28)))</f>
        <v/>
      </c>
      <c r="AF26" s="1215">
        <f t="shared" si="3"/>
        <v>0</v>
      </c>
      <c r="AG26" s="11"/>
      <c r="AH26" s="1186"/>
      <c r="AI26" s="11"/>
      <c r="AJ26" s="11"/>
      <c r="AK26" s="11"/>
      <c r="AL26" s="15"/>
      <c r="AM26" s="11"/>
      <c r="AN26" s="11"/>
      <c r="AO26" s="11"/>
      <c r="AP26" s="11"/>
      <c r="AQ26" s="11"/>
      <c r="AR26" s="11"/>
      <c r="AS26" s="11"/>
      <c r="AT26" s="84"/>
      <c r="AU26" s="65"/>
      <c r="AV26" s="138"/>
      <c r="AX26" s="11"/>
      <c r="AY26" s="11"/>
    </row>
    <row r="27" spans="2:51" ht="30" customHeight="1">
      <c r="B27" s="15"/>
      <c r="C27" s="1446"/>
      <c r="D27" s="1435"/>
      <c r="E27" s="1436"/>
      <c r="F27" s="268"/>
      <c r="G27" s="1420" t="str">
        <f>IF(D26="","",'AP.2. Fatores de conversão'!I24)</f>
        <v/>
      </c>
      <c r="H27" s="1421"/>
      <c r="I27" s="1422"/>
      <c r="J27" s="1515"/>
      <c r="K27" s="1516"/>
      <c r="L27" s="1516"/>
      <c r="M27" s="1516"/>
      <c r="N27" s="1516"/>
      <c r="O27" s="1516"/>
      <c r="P27" s="1516"/>
      <c r="Q27" s="1516"/>
      <c r="R27" s="1516"/>
      <c r="S27" s="1516"/>
      <c r="T27" s="1516"/>
      <c r="U27" s="1516"/>
      <c r="V27" s="1516"/>
      <c r="W27" s="1516"/>
      <c r="X27" s="1517"/>
      <c r="Y27" s="304"/>
      <c r="Z27" s="806"/>
      <c r="AA27" s="1418"/>
      <c r="AB27" s="796" t="str">
        <f t="shared" ref="AB27:AB28" si="6">IF(F27="","",IF(Y27="","",IF(AF27&lt;$AA$26*AE27,AF27*(1+Z27/Y27),$AA$26*AE27*(1+Z27/Y27))))</f>
        <v/>
      </c>
      <c r="AC27" s="297" t="str">
        <f t="shared" ref="AC27:AC34" si="7">IF(Y27="","-",IF(AB27="","",((Y27+Z27)-AB27-AD27*(1+Z27/Y27))))</f>
        <v>-</v>
      </c>
      <c r="AD27" s="1077">
        <v>0</v>
      </c>
      <c r="AE27" s="807" t="str">
        <f t="shared" ref="AE27:AE28" si="8">IF(F27="","",IF(Y27="","",(Y27+Z27)/SUM($Y$26:$Z$28)))</f>
        <v/>
      </c>
      <c r="AF27" s="1215">
        <f t="shared" si="3"/>
        <v>0</v>
      </c>
      <c r="AG27" s="11"/>
      <c r="AH27" s="1186"/>
      <c r="AI27" s="11"/>
      <c r="AJ27" s="11"/>
      <c r="AK27" s="11"/>
      <c r="AL27" s="15"/>
      <c r="AM27" s="11"/>
      <c r="AN27" s="11"/>
      <c r="AO27" s="11"/>
      <c r="AP27" s="11"/>
      <c r="AQ27" s="11"/>
      <c r="AR27" s="11"/>
      <c r="AS27" s="11"/>
      <c r="AT27" s="84"/>
      <c r="AU27" s="65"/>
      <c r="AV27" s="138"/>
      <c r="AX27" s="11"/>
      <c r="AY27" s="11"/>
    </row>
    <row r="28" spans="2:51" ht="30" customHeight="1" thickBot="1">
      <c r="B28" s="15"/>
      <c r="C28" s="1447"/>
      <c r="D28" s="1437"/>
      <c r="E28" s="1438"/>
      <c r="F28" s="270"/>
      <c r="G28" s="1442" t="str">
        <f>IF(D26="","",'AP.2. Fatores de conversão'!I21)</f>
        <v/>
      </c>
      <c r="H28" s="1443"/>
      <c r="I28" s="1444"/>
      <c r="J28" s="1515"/>
      <c r="K28" s="1516"/>
      <c r="L28" s="1516"/>
      <c r="M28" s="1516"/>
      <c r="N28" s="1516"/>
      <c r="O28" s="1516"/>
      <c r="P28" s="1516"/>
      <c r="Q28" s="1516"/>
      <c r="R28" s="1516"/>
      <c r="S28" s="1516"/>
      <c r="T28" s="1516"/>
      <c r="U28" s="1516"/>
      <c r="V28" s="1516"/>
      <c r="W28" s="1516"/>
      <c r="X28" s="1517"/>
      <c r="Y28" s="354"/>
      <c r="Z28" s="806"/>
      <c r="AA28" s="1418"/>
      <c r="AB28" s="796" t="str">
        <f t="shared" si="6"/>
        <v/>
      </c>
      <c r="AC28" s="297" t="str">
        <f t="shared" si="7"/>
        <v>-</v>
      </c>
      <c r="AD28" s="1078">
        <v>0</v>
      </c>
      <c r="AE28" s="807" t="str">
        <f t="shared" si="8"/>
        <v/>
      </c>
      <c r="AF28" s="1215">
        <f t="shared" si="3"/>
        <v>0</v>
      </c>
      <c r="AG28" s="11"/>
      <c r="AH28" s="11"/>
      <c r="AI28" s="11"/>
      <c r="AJ28" s="11"/>
      <c r="AK28" s="11"/>
      <c r="AL28" s="15"/>
      <c r="AM28" s="11"/>
      <c r="AN28" s="11"/>
      <c r="AO28" s="11"/>
      <c r="AP28" s="11"/>
      <c r="AQ28" s="11"/>
      <c r="AR28" s="11"/>
      <c r="AS28" s="11"/>
      <c r="AT28" s="84"/>
      <c r="AU28" s="65"/>
      <c r="AV28" s="138"/>
      <c r="AX28" s="11"/>
      <c r="AY28" s="11"/>
    </row>
    <row r="29" spans="2:51" ht="30" customHeight="1">
      <c r="B29" s="15"/>
      <c r="C29" s="1445">
        <f>C17</f>
        <v>5</v>
      </c>
      <c r="D29" s="1433" t="str">
        <f>IF(D17="","",D17)</f>
        <v/>
      </c>
      <c r="E29" s="1434"/>
      <c r="F29" s="838"/>
      <c r="G29" s="1439" t="str">
        <f>IF(D29="","",'AP.2. Fatores de conversão'!I22)</f>
        <v/>
      </c>
      <c r="H29" s="1440"/>
      <c r="I29" s="1441"/>
      <c r="J29" s="1515"/>
      <c r="K29" s="1516"/>
      <c r="L29" s="1516"/>
      <c r="M29" s="1516"/>
      <c r="N29" s="1516"/>
      <c r="O29" s="1516"/>
      <c r="P29" s="1516"/>
      <c r="Q29" s="1516"/>
      <c r="R29" s="1516"/>
      <c r="S29" s="1516"/>
      <c r="T29" s="1516"/>
      <c r="U29" s="1516"/>
      <c r="V29" s="1516"/>
      <c r="W29" s="1516"/>
      <c r="X29" s="1517"/>
      <c r="Y29" s="793"/>
      <c r="Z29" s="812"/>
      <c r="AA29" s="1504" t="str">
        <f>IF(AND(F29="",F30="",F31=""),"",IF(F17="","",IF(AND(F30="",F30="",F31=""),VLOOKUP(F17,'AP.1. Valores-Padrão'!$D$14:$F$17,3,FALSE)*H17,VLOOKUP(F17,'AP.1. Valores-Padrão'!$D$14:$F$17,3,FALSE)*1.2*H17)))</f>
        <v/>
      </c>
      <c r="AB29" s="794" t="str">
        <f>IF(F29="","",IF(Y29="","",IF(AF29&lt;$AA$29*AE29,AF29*(1+Z29/Y29),$AA$29*AE29*(1+Z29/Y29))))</f>
        <v/>
      </c>
      <c r="AC29" s="808" t="str">
        <f t="shared" si="7"/>
        <v>-</v>
      </c>
      <c r="AD29" s="1092">
        <v>0</v>
      </c>
      <c r="AE29" s="810" t="str">
        <f>IF(F29="","",IF(Y29="","",(Y29+Z29)/SUM($Y$29:$Z$31)))</f>
        <v/>
      </c>
      <c r="AF29" s="1215">
        <f t="shared" si="3"/>
        <v>0</v>
      </c>
      <c r="AG29" s="11"/>
      <c r="AH29" s="11"/>
      <c r="AI29" s="11"/>
      <c r="AJ29" s="11"/>
      <c r="AK29" s="11"/>
      <c r="AL29" s="15"/>
      <c r="AM29" s="11"/>
      <c r="AN29" s="11"/>
      <c r="AO29" s="11"/>
      <c r="AP29" s="11"/>
      <c r="AQ29" s="11"/>
      <c r="AR29" s="11"/>
      <c r="AS29" s="11"/>
      <c r="AT29" s="84"/>
      <c r="AU29" s="65"/>
      <c r="AV29" s="138"/>
      <c r="AX29" s="11"/>
      <c r="AY29" s="11"/>
    </row>
    <row r="30" spans="2:51" ht="30" customHeight="1">
      <c r="B30" s="15"/>
      <c r="C30" s="1446"/>
      <c r="D30" s="1435"/>
      <c r="E30" s="1436"/>
      <c r="F30" s="268"/>
      <c r="G30" s="1420" t="str">
        <f>IF(D29="","",'AP.2. Fatores de conversão'!I24)</f>
        <v/>
      </c>
      <c r="H30" s="1421"/>
      <c r="I30" s="1422"/>
      <c r="J30" s="1515"/>
      <c r="K30" s="1516"/>
      <c r="L30" s="1516"/>
      <c r="M30" s="1516"/>
      <c r="N30" s="1516"/>
      <c r="O30" s="1516"/>
      <c r="P30" s="1516"/>
      <c r="Q30" s="1516"/>
      <c r="R30" s="1516"/>
      <c r="S30" s="1516"/>
      <c r="T30" s="1516"/>
      <c r="U30" s="1516"/>
      <c r="V30" s="1516"/>
      <c r="W30" s="1516"/>
      <c r="X30" s="1517"/>
      <c r="Y30" s="304"/>
      <c r="Z30" s="264"/>
      <c r="AA30" s="1418"/>
      <c r="AB30" s="79" t="str">
        <f t="shared" ref="AB30:AB31" si="9">IF(F30="","",IF(Y30="","",IF(AF30&lt;$AA$29*AE30,AF30*(1+Z30/Y30),$AA$29*AE30*(1+Z30/Y30))))</f>
        <v/>
      </c>
      <c r="AC30" s="297" t="str">
        <f t="shared" si="7"/>
        <v>-</v>
      </c>
      <c r="AD30" s="1077">
        <v>0</v>
      </c>
      <c r="AE30" s="807" t="str">
        <f>IF(F30="","",IF(Y30="","",(Y30+Z30)/SUM($Y$29:$Z$31)))</f>
        <v/>
      </c>
      <c r="AF30" s="1215">
        <f t="shared" si="3"/>
        <v>0</v>
      </c>
      <c r="AG30" s="11"/>
      <c r="AH30" s="11"/>
      <c r="AI30" s="11"/>
      <c r="AJ30" s="11"/>
      <c r="AK30" s="11"/>
      <c r="AL30" s="15"/>
      <c r="AM30" s="11"/>
      <c r="AN30" s="11"/>
      <c r="AO30" s="11"/>
      <c r="AP30" s="11"/>
      <c r="AQ30" s="11"/>
      <c r="AR30" s="11"/>
      <c r="AS30" s="11"/>
      <c r="AT30" s="84"/>
      <c r="AU30" s="65"/>
      <c r="AV30" s="138"/>
      <c r="AX30" s="11"/>
      <c r="AY30" s="11"/>
    </row>
    <row r="31" spans="2:51" ht="30" customHeight="1" thickBot="1">
      <c r="B31" s="15"/>
      <c r="C31" s="1447"/>
      <c r="D31" s="1437"/>
      <c r="E31" s="1438"/>
      <c r="F31" s="270"/>
      <c r="G31" s="1442" t="str">
        <f>IF(D29="","",'AP.2. Fatores de conversão'!I21)</f>
        <v/>
      </c>
      <c r="H31" s="1443"/>
      <c r="I31" s="1444"/>
      <c r="J31" s="1515"/>
      <c r="K31" s="1516"/>
      <c r="L31" s="1516"/>
      <c r="M31" s="1516"/>
      <c r="N31" s="1516"/>
      <c r="O31" s="1516"/>
      <c r="P31" s="1516"/>
      <c r="Q31" s="1516"/>
      <c r="R31" s="1516"/>
      <c r="S31" s="1516"/>
      <c r="T31" s="1516"/>
      <c r="U31" s="1516"/>
      <c r="V31" s="1516"/>
      <c r="W31" s="1516"/>
      <c r="X31" s="1517"/>
      <c r="Y31" s="354"/>
      <c r="Z31" s="355"/>
      <c r="AA31" s="1419"/>
      <c r="AB31" s="795" t="str">
        <f t="shared" si="9"/>
        <v/>
      </c>
      <c r="AC31" s="297" t="str">
        <f t="shared" si="7"/>
        <v>-</v>
      </c>
      <c r="AD31" s="1089">
        <v>0</v>
      </c>
      <c r="AE31" s="811" t="str">
        <f>IF(F31="","",IF(Y31="","",(Y31+Z31)/SUM($Y$29:$Z$31)))</f>
        <v/>
      </c>
      <c r="AF31" s="1215">
        <f t="shared" si="3"/>
        <v>0</v>
      </c>
      <c r="AG31" s="11"/>
      <c r="AH31" s="11"/>
      <c r="AI31" s="11"/>
      <c r="AJ31" s="11"/>
      <c r="AK31" s="11"/>
      <c r="AL31" s="15"/>
      <c r="AM31" s="11"/>
      <c r="AN31" s="11"/>
      <c r="AO31" s="11"/>
      <c r="AP31" s="11"/>
      <c r="AQ31" s="11"/>
      <c r="AR31" s="11"/>
      <c r="AS31" s="11"/>
      <c r="AT31" s="84"/>
      <c r="AU31" s="65"/>
      <c r="AV31" s="138"/>
      <c r="AX31" s="11"/>
      <c r="AY31" s="11"/>
    </row>
    <row r="32" spans="2:51" ht="30" customHeight="1">
      <c r="B32" s="15"/>
      <c r="C32" s="1445">
        <f>C18</f>
        <v>6</v>
      </c>
      <c r="D32" s="1433" t="str">
        <f>IF(D18="","",D18)</f>
        <v/>
      </c>
      <c r="E32" s="1434"/>
      <c r="F32" s="838"/>
      <c r="G32" s="1439" t="str">
        <f>IF(D32="","",'AP.2. Fatores de conversão'!I22)</f>
        <v/>
      </c>
      <c r="H32" s="1440"/>
      <c r="I32" s="1441"/>
      <c r="J32" s="1515"/>
      <c r="K32" s="1516"/>
      <c r="L32" s="1516"/>
      <c r="M32" s="1516"/>
      <c r="N32" s="1516"/>
      <c r="O32" s="1516"/>
      <c r="P32" s="1516"/>
      <c r="Q32" s="1516"/>
      <c r="R32" s="1516"/>
      <c r="S32" s="1516"/>
      <c r="T32" s="1516"/>
      <c r="U32" s="1516"/>
      <c r="V32" s="1516"/>
      <c r="W32" s="1516"/>
      <c r="X32" s="1517"/>
      <c r="Y32" s="793"/>
      <c r="Z32" s="812"/>
      <c r="AA32" s="1418" t="str">
        <f>IF(AND(F32="",F33="",F34=""),"",IF(F18="","",IF(AND(F32="",F33="",F34=""),VLOOKUP(F18,'AP.1. Valores-Padrão'!$D$14:$F$17,3,FALSE)*H18,VLOOKUP(F18,'AP.1. Valores-Padrão'!$D$14:$F$17,3,FALSE)*1.2*H18)))</f>
        <v/>
      </c>
      <c r="AB32" s="794" t="str">
        <f>IF(F32="","",IF(Y32="","",IF(AF32&lt;$AA$32*AE32,AF32*(1+Z32/Y32),$AA$32*AE32*(1+Z32/Y32))))</f>
        <v/>
      </c>
      <c r="AC32" s="808" t="str">
        <f t="shared" si="7"/>
        <v>-</v>
      </c>
      <c r="AD32" s="1092">
        <v>0</v>
      </c>
      <c r="AE32" s="810" t="str">
        <f>IF(F32="","",IF(Y32="","",(Y32+Z32)/SUM($Y$33:$Z$35)))</f>
        <v/>
      </c>
      <c r="AF32" s="1215">
        <f t="shared" si="3"/>
        <v>0</v>
      </c>
      <c r="AG32" s="11"/>
      <c r="AH32" s="11"/>
      <c r="AI32" s="11"/>
      <c r="AJ32" s="11"/>
      <c r="AK32" s="11"/>
      <c r="AL32" s="15"/>
      <c r="AM32" s="11"/>
      <c r="AN32" s="11"/>
      <c r="AO32" s="11"/>
      <c r="AP32" s="11"/>
      <c r="AQ32" s="11"/>
      <c r="AR32" s="11"/>
      <c r="AS32" s="11"/>
      <c r="AT32" s="84"/>
      <c r="AU32" s="65"/>
      <c r="AV32" s="138"/>
      <c r="AX32" s="11"/>
      <c r="AY32" s="11"/>
    </row>
    <row r="33" spans="2:60" ht="30" customHeight="1">
      <c r="B33" s="15"/>
      <c r="C33" s="1446"/>
      <c r="D33" s="1435"/>
      <c r="E33" s="1436"/>
      <c r="F33" s="268"/>
      <c r="G33" s="1420" t="str">
        <f>IF(D32="","",'AP.2. Fatores de conversão'!I24)</f>
        <v/>
      </c>
      <c r="H33" s="1421"/>
      <c r="I33" s="1422"/>
      <c r="J33" s="1515"/>
      <c r="K33" s="1516"/>
      <c r="L33" s="1516"/>
      <c r="M33" s="1516"/>
      <c r="N33" s="1516"/>
      <c r="O33" s="1516"/>
      <c r="P33" s="1516"/>
      <c r="Q33" s="1516"/>
      <c r="R33" s="1516"/>
      <c r="S33" s="1516"/>
      <c r="T33" s="1516"/>
      <c r="U33" s="1516"/>
      <c r="V33" s="1516"/>
      <c r="W33" s="1516"/>
      <c r="X33" s="1517"/>
      <c r="Y33" s="304"/>
      <c r="Z33" s="264"/>
      <c r="AA33" s="1418"/>
      <c r="AB33" s="79" t="str">
        <f t="shared" ref="AB33:AB34" si="10">IF(F33="","",IF(Y33="","",IF(AF33&lt;$AA$32*AE33,AF33*(1+Z33/Y33),$AA$32*AE33*(1+Z33/Y33))))</f>
        <v/>
      </c>
      <c r="AC33" s="297" t="str">
        <f t="shared" si="7"/>
        <v>-</v>
      </c>
      <c r="AD33" s="1077">
        <v>0</v>
      </c>
      <c r="AE33" s="807" t="str">
        <f>IF(F33="","",IF(Y33="","",(Y33+Z33)/SUM($Y$33:$Z$35)))</f>
        <v/>
      </c>
      <c r="AF33" s="1215">
        <f t="shared" si="3"/>
        <v>0</v>
      </c>
      <c r="AG33" s="11"/>
      <c r="AH33" s="11"/>
      <c r="AI33" s="11"/>
      <c r="AJ33" s="11"/>
      <c r="AK33" s="11"/>
      <c r="AL33" s="15"/>
      <c r="AM33" s="11"/>
      <c r="AN33" s="11"/>
      <c r="AO33" s="11"/>
      <c r="AP33" s="11"/>
      <c r="AQ33" s="11"/>
      <c r="AR33" s="11"/>
      <c r="AS33" s="11"/>
      <c r="AT33" s="84"/>
      <c r="AU33" s="65"/>
      <c r="AV33" s="138"/>
      <c r="AX33" s="11"/>
      <c r="AY33" s="11"/>
    </row>
    <row r="34" spans="2:60" ht="30" customHeight="1" thickBot="1">
      <c r="B34" s="15"/>
      <c r="C34" s="1447"/>
      <c r="D34" s="1437"/>
      <c r="E34" s="1438"/>
      <c r="F34" s="270"/>
      <c r="G34" s="1442" t="str">
        <f>IF(D32="","",'AP.2. Fatores de conversão'!I21)</f>
        <v/>
      </c>
      <c r="H34" s="1443"/>
      <c r="I34" s="1444"/>
      <c r="J34" s="1518"/>
      <c r="K34" s="1519"/>
      <c r="L34" s="1519"/>
      <c r="M34" s="1519"/>
      <c r="N34" s="1519"/>
      <c r="O34" s="1519"/>
      <c r="P34" s="1519"/>
      <c r="Q34" s="1519"/>
      <c r="R34" s="1519"/>
      <c r="S34" s="1519"/>
      <c r="T34" s="1519"/>
      <c r="U34" s="1519"/>
      <c r="V34" s="1519"/>
      <c r="W34" s="1519"/>
      <c r="X34" s="1520"/>
      <c r="Y34" s="354"/>
      <c r="Z34" s="355"/>
      <c r="AA34" s="1419"/>
      <c r="AB34" s="795" t="str">
        <f t="shared" si="10"/>
        <v/>
      </c>
      <c r="AC34" s="297" t="str">
        <f t="shared" si="7"/>
        <v>-</v>
      </c>
      <c r="AD34" s="1089">
        <v>0</v>
      </c>
      <c r="AE34" s="811" t="str">
        <f>IF(F34="","",IF(Y34="","",(Y34+Z34)/SUM($Y$33:$Z$35)))</f>
        <v/>
      </c>
      <c r="AF34" s="1215">
        <f t="shared" si="3"/>
        <v>0</v>
      </c>
      <c r="AG34" s="11"/>
      <c r="AH34" s="11"/>
      <c r="AI34" s="11"/>
      <c r="AJ34" s="11"/>
      <c r="AK34" s="11"/>
      <c r="AL34" s="15"/>
      <c r="AM34" s="11"/>
      <c r="AN34" s="11"/>
      <c r="AO34" s="11"/>
      <c r="AP34" s="11"/>
      <c r="AQ34" s="11"/>
      <c r="AR34" s="11"/>
      <c r="AS34" s="11"/>
      <c r="AT34" s="84"/>
      <c r="AU34" s="65"/>
      <c r="AV34" s="138"/>
      <c r="AX34" s="11"/>
      <c r="AY34" s="11"/>
    </row>
    <row r="35" spans="2:60" ht="15.75" thickBot="1">
      <c r="B35" s="15"/>
      <c r="C35" s="23"/>
      <c r="D35" s="11"/>
      <c r="E35" s="461"/>
      <c r="F35" s="11"/>
      <c r="G35" s="11"/>
      <c r="H35" s="781">
        <f>SUM(H12:H23)-SUMIF(F12:F23,"Dispositivos de sombreamento (estore veneziano ou equivalente)",H12:H23)-SUMIF(F12:F23,"Dispositivos de sombreamento (estores de lâminas de cor média)",H12:H23)</f>
        <v>0</v>
      </c>
      <c r="I35" s="11"/>
      <c r="J35" s="88">
        <f t="shared" ref="J35:P35" si="11">SUM(J12:J23)</f>
        <v>0</v>
      </c>
      <c r="K35" s="89">
        <f t="shared" si="11"/>
        <v>0</v>
      </c>
      <c r="L35" s="89">
        <f t="shared" si="11"/>
        <v>0</v>
      </c>
      <c r="M35" s="89">
        <f t="shared" si="11"/>
        <v>0</v>
      </c>
      <c r="N35" s="89">
        <f t="shared" si="11"/>
        <v>0</v>
      </c>
      <c r="O35" s="89">
        <f t="shared" si="11"/>
        <v>0</v>
      </c>
      <c r="P35" s="90">
        <f t="shared" si="11"/>
        <v>0</v>
      </c>
      <c r="Q35" s="92">
        <f>SUM(Q12:Q23)</f>
        <v>0</v>
      </c>
      <c r="R35" s="92">
        <f>SUM(R12:R23)</f>
        <v>0</v>
      </c>
      <c r="S35" s="91">
        <f>IF('1. Identificação Ben. Oper.'!$D$52=0,0,R35/'1. Identificação Ben. Oper.'!$D$52)</f>
        <v>0</v>
      </c>
      <c r="T35" s="92">
        <f>SUM(T12:T23)</f>
        <v>0</v>
      </c>
      <c r="U35" s="90">
        <f>SUM(U12:U23)</f>
        <v>0</v>
      </c>
      <c r="V35" s="300">
        <f>SUM(V12:V23)</f>
        <v>0</v>
      </c>
      <c r="W35" s="320"/>
      <c r="X35" s="321"/>
      <c r="Y35" s="322">
        <f>SUM(Y12:Y34)</f>
        <v>0</v>
      </c>
      <c r="Z35" s="94">
        <f t="shared" ref="Z35:AD35" si="12">SUM(Z12:Z34)</f>
        <v>0</v>
      </c>
      <c r="AA35" s="94">
        <f t="shared" si="12"/>
        <v>0</v>
      </c>
      <c r="AB35" s="94">
        <f t="shared" si="12"/>
        <v>0</v>
      </c>
      <c r="AC35" s="94">
        <f t="shared" si="12"/>
        <v>0</v>
      </c>
      <c r="AD35" s="94">
        <f t="shared" si="12"/>
        <v>0</v>
      </c>
      <c r="AE35" s="285">
        <f>IF(P35=0,0,(Y35+Z35)/P35)</f>
        <v>0</v>
      </c>
      <c r="AL35" s="15"/>
      <c r="AM35" s="11"/>
      <c r="AN35" s="11"/>
      <c r="AO35" s="11"/>
      <c r="AP35" s="11"/>
      <c r="AQ35" s="11"/>
      <c r="AR35" s="11"/>
      <c r="AS35" s="11"/>
      <c r="AT35" s="11"/>
      <c r="AU35" s="11"/>
      <c r="AV35" s="138"/>
      <c r="BA35" s="11"/>
      <c r="BB35" s="36"/>
      <c r="BC35" s="84"/>
      <c r="BD35" s="65"/>
      <c r="BE35" s="65"/>
      <c r="BF35" s="65"/>
      <c r="BG35" s="11"/>
      <c r="BH35" s="11"/>
    </row>
    <row r="36" spans="2:60" s="1" customFormat="1" ht="30" customHeight="1" thickBot="1">
      <c r="B36" s="9"/>
      <c r="C36" s="1449" t="s">
        <v>106</v>
      </c>
      <c r="D36" s="1450"/>
      <c r="E36" s="95">
        <f>Y35+Z35</f>
        <v>0</v>
      </c>
      <c r="F36" s="23"/>
      <c r="G36" s="23"/>
      <c r="H36" s="23"/>
      <c r="I36" s="23"/>
      <c r="J36" s="23"/>
      <c r="K36" s="23"/>
      <c r="L36" s="23"/>
      <c r="M36" s="23"/>
      <c r="N36" s="60"/>
      <c r="O36" s="60"/>
      <c r="P36" s="23"/>
      <c r="Q36" s="23"/>
      <c r="R36" s="96"/>
      <c r="S36" s="22"/>
      <c r="T36" s="96"/>
      <c r="U36" s="60"/>
      <c r="V36" s="60"/>
      <c r="W36" s="60"/>
      <c r="X36" s="890"/>
      <c r="Y36" s="483"/>
      <c r="Z36" s="483"/>
      <c r="AA36" s="483"/>
      <c r="AB36" s="96"/>
      <c r="AC36" s="60"/>
      <c r="AD36" s="23"/>
      <c r="AE36" s="23"/>
      <c r="AF36" s="23"/>
      <c r="AG36" s="23"/>
      <c r="AH36" s="23"/>
      <c r="AI36" s="23"/>
      <c r="AJ36" s="23"/>
      <c r="AK36" s="23"/>
      <c r="AL36" s="9"/>
      <c r="AM36" s="136"/>
      <c r="AN36" s="136"/>
      <c r="AO36" s="23"/>
      <c r="AP36" s="136"/>
      <c r="AQ36" s="136"/>
      <c r="AR36" s="136"/>
      <c r="AS36" s="136"/>
      <c r="AT36" s="136"/>
      <c r="AU36" s="136"/>
      <c r="AV36" s="11"/>
      <c r="AW36" s="136"/>
      <c r="AZ36" s="23"/>
      <c r="BA36" s="38"/>
      <c r="BB36" s="137"/>
      <c r="BC36" s="65"/>
      <c r="BD36" s="135"/>
      <c r="BE36" s="135"/>
      <c r="BF36" s="23"/>
      <c r="BG36" s="23"/>
    </row>
    <row r="37" spans="2:60" ht="30" customHeight="1" thickBot="1">
      <c r="B37" s="15"/>
      <c r="C37" s="1449" t="s">
        <v>240</v>
      </c>
      <c r="D37" s="1450"/>
      <c r="E37" s="95">
        <f>AB35</f>
        <v>0</v>
      </c>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5"/>
      <c r="AM37" s="11"/>
      <c r="AN37" s="11"/>
      <c r="AO37" s="11"/>
      <c r="AP37" s="11"/>
      <c r="AQ37" s="11"/>
      <c r="AR37" s="11"/>
      <c r="AS37" s="11"/>
      <c r="AT37" s="11"/>
      <c r="AU37" s="11"/>
      <c r="AV37" s="11"/>
      <c r="BA37" s="11"/>
      <c r="BB37" s="11"/>
      <c r="BC37" s="84"/>
      <c r="BD37" s="135"/>
      <c r="BE37" s="135"/>
      <c r="BF37" s="65"/>
      <c r="BG37" s="11"/>
      <c r="BH37" s="11"/>
    </row>
    <row r="38" spans="2:60" ht="30" customHeight="1" thickBot="1">
      <c r="B38" s="15"/>
      <c r="C38" s="1449" t="s">
        <v>241</v>
      </c>
      <c r="D38" s="1450"/>
      <c r="E38" s="95">
        <f>AC35</f>
        <v>0</v>
      </c>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5"/>
      <c r="AM38" s="11"/>
      <c r="AN38" s="11"/>
      <c r="AO38" s="11"/>
      <c r="AP38" s="11"/>
      <c r="AQ38" s="11"/>
      <c r="AR38" s="11"/>
      <c r="AS38" s="11"/>
      <c r="AT38" s="11"/>
      <c r="AU38" s="11"/>
      <c r="AV38" s="11"/>
      <c r="BA38" s="11"/>
      <c r="BB38" s="11"/>
      <c r="BC38" s="84"/>
      <c r="BD38" s="135"/>
      <c r="BE38" s="135"/>
      <c r="BF38" s="65"/>
      <c r="BG38" s="11"/>
      <c r="BH38" s="11"/>
    </row>
    <row r="39" spans="2:60" ht="30" customHeight="1" thickBot="1">
      <c r="B39" s="15"/>
      <c r="C39" s="1449" t="s">
        <v>413</v>
      </c>
      <c r="D39" s="1450"/>
      <c r="E39" s="95">
        <f>E36-E37-E38</f>
        <v>0</v>
      </c>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5"/>
      <c r="AM39" s="11"/>
      <c r="AN39" s="11"/>
      <c r="AO39" s="11"/>
      <c r="AP39" s="11"/>
      <c r="AQ39" s="11"/>
      <c r="AR39" s="11"/>
      <c r="AS39" s="11"/>
      <c r="AT39" s="11"/>
      <c r="AU39" s="11"/>
      <c r="AV39" s="11"/>
      <c r="BA39" s="11"/>
      <c r="BB39" s="11"/>
      <c r="BC39" s="84"/>
      <c r="BD39" s="135"/>
      <c r="BE39" s="135"/>
      <c r="BF39" s="65"/>
      <c r="BG39" s="11"/>
      <c r="BH39" s="11"/>
    </row>
    <row r="40" spans="2:60" ht="15" customHeight="1">
      <c r="B40" s="15"/>
      <c r="C40" s="1451" t="s">
        <v>493</v>
      </c>
      <c r="D40" s="1451"/>
      <c r="E40" s="1451"/>
      <c r="F40" s="145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38"/>
      <c r="AK40" s="138"/>
      <c r="AL40" s="139"/>
      <c r="AM40" s="138"/>
      <c r="AN40" s="138"/>
      <c r="AO40" s="138"/>
      <c r="AP40" s="138"/>
      <c r="AQ40" s="138"/>
      <c r="AR40" s="138"/>
      <c r="AS40" s="138"/>
      <c r="AT40" s="138"/>
      <c r="AU40" s="138"/>
      <c r="AV40" s="65"/>
      <c r="AW40" s="75"/>
      <c r="BA40" s="11"/>
      <c r="BB40" s="11"/>
      <c r="BC40" s="84"/>
      <c r="BD40" s="11"/>
      <c r="BE40" s="65"/>
      <c r="BF40" s="65"/>
      <c r="BG40" s="11"/>
      <c r="BH40" s="11"/>
    </row>
    <row r="41" spans="2:60" ht="15.75" thickBot="1">
      <c r="B41" s="15"/>
      <c r="C41" s="23"/>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38"/>
      <c r="AK41" s="138"/>
      <c r="AL41" s="139"/>
      <c r="AM41" s="138"/>
      <c r="AN41" s="138"/>
      <c r="AO41" s="138"/>
      <c r="AP41" s="138"/>
      <c r="AQ41" s="138"/>
      <c r="AR41" s="138"/>
      <c r="AS41" s="138"/>
      <c r="AT41" s="138"/>
      <c r="AU41" s="138"/>
      <c r="AV41" s="65"/>
      <c r="AW41" s="75"/>
      <c r="BA41" s="11"/>
      <c r="BB41" s="11"/>
      <c r="BC41" s="84"/>
      <c r="BD41" s="11"/>
      <c r="BE41" s="65"/>
      <c r="BF41" s="65"/>
      <c r="BG41" s="11"/>
      <c r="BH41" s="11"/>
    </row>
    <row r="42" spans="2:60" ht="56.25" customHeight="1" thickBot="1">
      <c r="B42" s="15"/>
      <c r="C42" s="98" t="s">
        <v>26</v>
      </c>
      <c r="D42" s="99"/>
      <c r="E42" s="99"/>
      <c r="F42" s="99"/>
      <c r="G42" s="99"/>
      <c r="H42" s="99"/>
      <c r="I42" s="99"/>
      <c r="J42" s="1453" t="s">
        <v>149</v>
      </c>
      <c r="K42" s="1454"/>
      <c r="L42" s="1455"/>
      <c r="M42" s="1455"/>
      <c r="N42" s="1455"/>
      <c r="O42" s="1455"/>
      <c r="P42" s="1455"/>
      <c r="Q42" s="1455"/>
      <c r="R42" s="1455"/>
      <c r="S42" s="1455"/>
      <c r="T42" s="1455"/>
      <c r="U42" s="1455"/>
      <c r="V42" s="1455"/>
      <c r="W42" s="1455"/>
      <c r="X42" s="1455"/>
      <c r="Y42" s="1455"/>
      <c r="Z42" s="1455"/>
      <c r="AA42" s="1455"/>
      <c r="AB42" s="1455"/>
      <c r="AC42" s="1455"/>
      <c r="AD42" s="1455"/>
      <c r="AE42" s="1455"/>
      <c r="AF42" s="1455"/>
      <c r="AG42" s="1455"/>
      <c r="AH42" s="1455"/>
      <c r="AI42" s="1456"/>
      <c r="AJ42" s="138"/>
      <c r="AK42" s="138"/>
      <c r="AL42" s="139"/>
      <c r="AM42" s="138"/>
      <c r="AN42" s="138"/>
      <c r="AO42" s="138"/>
      <c r="AP42" s="138"/>
      <c r="AQ42" s="138"/>
      <c r="AR42" s="138"/>
      <c r="AS42" s="138"/>
      <c r="AT42" s="138"/>
      <c r="AU42" s="138"/>
      <c r="AV42" s="65"/>
      <c r="AW42" s="75"/>
      <c r="BA42" s="11"/>
      <c r="BB42" s="11"/>
      <c r="BC42" s="84"/>
      <c r="BD42" s="11"/>
      <c r="BE42" s="65"/>
      <c r="BF42" s="65"/>
      <c r="BG42" s="11"/>
      <c r="BH42" s="11"/>
    </row>
    <row r="43" spans="2:60" ht="15.75" thickBot="1">
      <c r="B43" s="15"/>
      <c r="C43" s="100"/>
      <c r="D43" s="101"/>
      <c r="E43" s="101"/>
      <c r="F43" s="101"/>
      <c r="G43" s="101"/>
      <c r="H43" s="102"/>
      <c r="I43" s="101"/>
      <c r="J43" s="1509" t="s">
        <v>13</v>
      </c>
      <c r="K43" s="1510"/>
      <c r="L43" s="1510"/>
      <c r="M43" s="1510"/>
      <c r="N43" s="1510"/>
      <c r="O43" s="1510"/>
      <c r="P43" s="1510"/>
      <c r="Q43" s="1510"/>
      <c r="R43" s="1510"/>
      <c r="S43" s="1510"/>
      <c r="T43" s="1510"/>
      <c r="U43" s="1510"/>
      <c r="V43" s="1510"/>
      <c r="W43" s="1510"/>
      <c r="X43" s="1510"/>
      <c r="Y43" s="1510"/>
      <c r="Z43" s="1510"/>
      <c r="AA43" s="1510"/>
      <c r="AB43" s="1510"/>
      <c r="AC43" s="1510"/>
      <c r="AD43" s="1510"/>
      <c r="AE43" s="1510"/>
      <c r="AF43" s="1510"/>
      <c r="AG43" s="1510"/>
      <c r="AH43" s="1510"/>
      <c r="AI43" s="1511"/>
      <c r="AJ43" s="138"/>
      <c r="AK43" s="138"/>
      <c r="AL43" s="139"/>
      <c r="AM43" s="138"/>
      <c r="AN43" s="138"/>
      <c r="AO43" s="138"/>
      <c r="AP43" s="138"/>
      <c r="AQ43" s="138"/>
      <c r="AR43" s="138"/>
      <c r="AS43" s="138"/>
      <c r="AT43" s="138"/>
      <c r="AU43" s="138"/>
      <c r="AV43" s="65"/>
      <c r="AW43" s="75"/>
      <c r="BA43" s="11"/>
      <c r="BB43" s="11"/>
      <c r="BC43" s="11"/>
      <c r="BD43" s="11"/>
      <c r="BE43" s="65"/>
      <c r="BF43" s="65"/>
      <c r="BG43" s="11"/>
      <c r="BH43" s="11"/>
    </row>
    <row r="44" spans="2:60" ht="28.5" customHeight="1" thickBot="1">
      <c r="B44" s="15"/>
      <c r="C44" s="104" t="s">
        <v>27</v>
      </c>
      <c r="D44" s="1238" t="s">
        <v>85</v>
      </c>
      <c r="E44" s="555" t="s">
        <v>84</v>
      </c>
      <c r="F44" s="1238" t="s">
        <v>90</v>
      </c>
      <c r="G44" s="555"/>
      <c r="H44" s="1452" t="s">
        <v>53</v>
      </c>
      <c r="I44" s="1452"/>
      <c r="J44" s="105">
        <v>1</v>
      </c>
      <c r="K44" s="105">
        <v>2</v>
      </c>
      <c r="L44" s="105">
        <v>3</v>
      </c>
      <c r="M44" s="105">
        <v>4</v>
      </c>
      <c r="N44" s="105">
        <v>5</v>
      </c>
      <c r="O44" s="105">
        <v>6</v>
      </c>
      <c r="P44" s="105">
        <v>7</v>
      </c>
      <c r="Q44" s="105">
        <v>8</v>
      </c>
      <c r="R44" s="105">
        <v>9</v>
      </c>
      <c r="S44" s="105">
        <v>10</v>
      </c>
      <c r="T44" s="105">
        <v>11</v>
      </c>
      <c r="U44" s="105">
        <v>12</v>
      </c>
      <c r="V44" s="105">
        <v>13</v>
      </c>
      <c r="W44" s="105">
        <v>14</v>
      </c>
      <c r="X44" s="105">
        <v>15</v>
      </c>
      <c r="Y44" s="105">
        <v>16</v>
      </c>
      <c r="Z44" s="105">
        <v>17</v>
      </c>
      <c r="AA44" s="105">
        <v>18</v>
      </c>
      <c r="AB44" s="105">
        <v>19</v>
      </c>
      <c r="AC44" s="105">
        <v>20</v>
      </c>
      <c r="AD44" s="105">
        <v>21</v>
      </c>
      <c r="AE44" s="105">
        <v>22</v>
      </c>
      <c r="AF44" s="105">
        <v>23</v>
      </c>
      <c r="AG44" s="105">
        <v>24</v>
      </c>
      <c r="AH44" s="105">
        <v>25</v>
      </c>
      <c r="AI44" s="106" t="s">
        <v>28</v>
      </c>
      <c r="AJ44" s="138"/>
      <c r="AK44" s="138"/>
      <c r="AL44" s="139"/>
      <c r="AM44" s="138"/>
      <c r="AN44" s="138"/>
      <c r="AO44" s="138"/>
      <c r="AP44" s="138"/>
      <c r="AQ44" s="138"/>
      <c r="AR44" s="138"/>
      <c r="AS44" s="138"/>
      <c r="AT44" s="138"/>
      <c r="AU44" s="138"/>
      <c r="AV44" s="65"/>
      <c r="AW44" s="11"/>
      <c r="AX44" s="11"/>
    </row>
    <row r="45" spans="2:60" ht="15.75" thickBot="1">
      <c r="B45" s="15"/>
      <c r="C45" s="1220">
        <f>C12</f>
        <v>1</v>
      </c>
      <c r="D45" s="1221">
        <f>P12</f>
        <v>0</v>
      </c>
      <c r="E45" s="1221">
        <f t="shared" ref="E45:F47" si="13">U12</f>
        <v>0</v>
      </c>
      <c r="F45" s="1221">
        <f t="shared" si="13"/>
        <v>0</v>
      </c>
      <c r="G45" s="517"/>
      <c r="H45" s="517">
        <f>IF(D45="",0,D45-E45)</f>
        <v>0</v>
      </c>
      <c r="I45" s="518"/>
      <c r="J45" s="110">
        <f>IF($I12&gt;=25,$H45,IF(J$44&lt;=$I12,$H45,IF(J$44&lt;=($I12*($W12+1)),$H45,0)))-IF($I12="",0,IF(J$44-1&lt;=($I12*$W12),$F45,0))*IF(OR($X12=0,$X12&gt;25),0,IF(MOD(J$44,$I12)=0,1,0))</f>
        <v>0</v>
      </c>
      <c r="K45" s="110">
        <f t="shared" ref="K45:AH45" si="14">IF($I12&gt;=25,$H45,IF(K$44&lt;=$I12,$H45,IF(K$44&lt;=($I12*($W12+1)),$H45,0)))-IF($I12="",0,IF(K$44-1&lt;=($I12*$W12),$F45,0))*IF(OR($X12=0,$X12&gt;25),0,IF(MOD(K$44-1,$I12)=0,1,0))</f>
        <v>0</v>
      </c>
      <c r="L45" s="110">
        <f t="shared" si="14"/>
        <v>0</v>
      </c>
      <c r="M45" s="110">
        <f t="shared" si="14"/>
        <v>0</v>
      </c>
      <c r="N45" s="110">
        <f t="shared" si="14"/>
        <v>0</v>
      </c>
      <c r="O45" s="110">
        <f t="shared" si="14"/>
        <v>0</v>
      </c>
      <c r="P45" s="110">
        <f t="shared" si="14"/>
        <v>0</v>
      </c>
      <c r="Q45" s="110">
        <f t="shared" si="14"/>
        <v>0</v>
      </c>
      <c r="R45" s="110">
        <f t="shared" si="14"/>
        <v>0</v>
      </c>
      <c r="S45" s="110">
        <f t="shared" si="14"/>
        <v>0</v>
      </c>
      <c r="T45" s="110">
        <f t="shared" si="14"/>
        <v>0</v>
      </c>
      <c r="U45" s="110">
        <f t="shared" si="14"/>
        <v>0</v>
      </c>
      <c r="V45" s="110">
        <f t="shared" si="14"/>
        <v>0</v>
      </c>
      <c r="W45" s="110">
        <f t="shared" si="14"/>
        <v>0</v>
      </c>
      <c r="X45" s="110">
        <f t="shared" si="14"/>
        <v>0</v>
      </c>
      <c r="Y45" s="110">
        <f t="shared" si="14"/>
        <v>0</v>
      </c>
      <c r="Z45" s="110">
        <f t="shared" si="14"/>
        <v>0</v>
      </c>
      <c r="AA45" s="110">
        <f t="shared" si="14"/>
        <v>0</v>
      </c>
      <c r="AB45" s="110">
        <f t="shared" si="14"/>
        <v>0</v>
      </c>
      <c r="AC45" s="110">
        <f t="shared" si="14"/>
        <v>0</v>
      </c>
      <c r="AD45" s="110">
        <f t="shared" si="14"/>
        <v>0</v>
      </c>
      <c r="AE45" s="110">
        <f t="shared" si="14"/>
        <v>0</v>
      </c>
      <c r="AF45" s="110">
        <f t="shared" si="14"/>
        <v>0</v>
      </c>
      <c r="AG45" s="110">
        <f t="shared" si="14"/>
        <v>0</v>
      </c>
      <c r="AH45" s="110">
        <f t="shared" si="14"/>
        <v>0</v>
      </c>
      <c r="AI45" s="111">
        <f t="shared" ref="AI45:AI54" si="15">SUM(J45:AH45)</f>
        <v>0</v>
      </c>
      <c r="AJ45" s="138"/>
      <c r="AK45" s="138"/>
      <c r="AL45" s="139"/>
      <c r="AM45" s="138"/>
      <c r="AN45" s="138"/>
      <c r="AO45" s="138"/>
      <c r="AP45" s="138"/>
      <c r="AQ45" s="138"/>
      <c r="AR45" s="138"/>
      <c r="AS45" s="138"/>
      <c r="AT45" s="138"/>
      <c r="AU45" s="138"/>
      <c r="AV45" s="65"/>
    </row>
    <row r="46" spans="2:60" ht="15.75" thickBot="1">
      <c r="B46" s="15"/>
      <c r="C46" s="1222">
        <f>C13</f>
        <v>2</v>
      </c>
      <c r="D46" s="1223">
        <f>P13</f>
        <v>0</v>
      </c>
      <c r="E46" s="1223">
        <f t="shared" si="13"/>
        <v>0</v>
      </c>
      <c r="F46" s="1223">
        <f t="shared" si="13"/>
        <v>0</v>
      </c>
      <c r="G46" s="108"/>
      <c r="H46" s="108">
        <f t="shared" ref="H46:H54" si="16">IF(D46="",0,D46-E46)</f>
        <v>0</v>
      </c>
      <c r="I46" s="112"/>
      <c r="J46" s="110">
        <f>IF($I13&gt;=25,$H46,IF(J$44&lt;=$I13,$H46,IF(J$44&lt;=($I13*($W13+1)),$H46,0)))-IF($I13="",0,IF(J$44-1&lt;=($I13*$W13),$F46,0))*IF(OR($X13=0,$X13&gt;25),0,IF(MOD(J$44,$I13)=0,1,0))</f>
        <v>0</v>
      </c>
      <c r="K46" s="110">
        <f t="shared" ref="K46:AH46" si="17">IF($I13&gt;=25,$H46,IF(K$44&lt;=$I13,$H46,IF(K$44&lt;=($I13*($W13+1)),$H46,0)))-IF($I13="",0,IF(K$44-1&lt;=($I13*$W13),$F46,0))*IF(OR($X13=0,$X13&gt;25),0,IF(MOD(K$44-1,$I13)=0,1,0))</f>
        <v>0</v>
      </c>
      <c r="L46" s="110">
        <f t="shared" si="17"/>
        <v>0</v>
      </c>
      <c r="M46" s="110">
        <f t="shared" si="17"/>
        <v>0</v>
      </c>
      <c r="N46" s="110">
        <f t="shared" si="17"/>
        <v>0</v>
      </c>
      <c r="O46" s="110">
        <f t="shared" si="17"/>
        <v>0</v>
      </c>
      <c r="P46" s="110">
        <f t="shared" si="17"/>
        <v>0</v>
      </c>
      <c r="Q46" s="110">
        <f t="shared" si="17"/>
        <v>0</v>
      </c>
      <c r="R46" s="110">
        <f t="shared" si="17"/>
        <v>0</v>
      </c>
      <c r="S46" s="110">
        <f t="shared" si="17"/>
        <v>0</v>
      </c>
      <c r="T46" s="110">
        <f t="shared" si="17"/>
        <v>0</v>
      </c>
      <c r="U46" s="110">
        <f t="shared" si="17"/>
        <v>0</v>
      </c>
      <c r="V46" s="110">
        <f t="shared" si="17"/>
        <v>0</v>
      </c>
      <c r="W46" s="110">
        <f t="shared" si="17"/>
        <v>0</v>
      </c>
      <c r="X46" s="110">
        <f t="shared" si="17"/>
        <v>0</v>
      </c>
      <c r="Y46" s="110">
        <f t="shared" si="17"/>
        <v>0</v>
      </c>
      <c r="Z46" s="110">
        <f t="shared" si="17"/>
        <v>0</v>
      </c>
      <c r="AA46" s="110">
        <f t="shared" si="17"/>
        <v>0</v>
      </c>
      <c r="AB46" s="110">
        <f t="shared" si="17"/>
        <v>0</v>
      </c>
      <c r="AC46" s="110">
        <f t="shared" si="17"/>
        <v>0</v>
      </c>
      <c r="AD46" s="110">
        <f t="shared" si="17"/>
        <v>0</v>
      </c>
      <c r="AE46" s="110">
        <f t="shared" si="17"/>
        <v>0</v>
      </c>
      <c r="AF46" s="110">
        <f t="shared" si="17"/>
        <v>0</v>
      </c>
      <c r="AG46" s="110">
        <f t="shared" si="17"/>
        <v>0</v>
      </c>
      <c r="AH46" s="110">
        <f t="shared" si="17"/>
        <v>0</v>
      </c>
      <c r="AI46" s="111">
        <f t="shared" si="15"/>
        <v>0</v>
      </c>
      <c r="AJ46" s="138"/>
      <c r="AK46" s="138"/>
      <c r="AL46" s="139"/>
      <c r="AM46" s="138"/>
      <c r="AN46" s="138"/>
      <c r="AO46" s="138"/>
      <c r="AP46" s="138"/>
      <c r="AQ46" s="138"/>
      <c r="AR46" s="138"/>
      <c r="AS46" s="138"/>
      <c r="AT46" s="138"/>
      <c r="AU46" s="138"/>
      <c r="AV46" s="65"/>
    </row>
    <row r="47" spans="2:60" ht="15.75" thickBot="1">
      <c r="B47" s="15"/>
      <c r="C47" s="1220">
        <f>C14</f>
        <v>3</v>
      </c>
      <c r="D47" s="1221">
        <f>P14</f>
        <v>0</v>
      </c>
      <c r="E47" s="1221">
        <f t="shared" si="13"/>
        <v>0</v>
      </c>
      <c r="F47" s="1221">
        <f t="shared" si="13"/>
        <v>0</v>
      </c>
      <c r="G47" s="517"/>
      <c r="H47" s="517">
        <f t="shared" si="16"/>
        <v>0</v>
      </c>
      <c r="I47" s="519"/>
      <c r="J47" s="110">
        <f>IF($I14&gt;=25,$H47,IF(J$44&lt;=$I14,$H47,IF(J$44&lt;=($I14*($W14+1)),$H47,0)))-IF($I14="",0,IF(J$44-1&lt;=($I14*$W14),$F47,0))*IF(OR($X14=0,$X14&gt;25),0,IF(MOD(J$44,$I14)=0,1,0))</f>
        <v>0</v>
      </c>
      <c r="K47" s="110">
        <f t="shared" ref="K47:AH47" si="18">IF($I14&gt;=25,$H47,IF(K$44&lt;=$I14,$H47,IF(K$44&lt;=($I14*($W14+1)),$H47,0)))-IF($I14="",0,IF(K$44-1&lt;=($I14*$W14),$F47,0))*IF(OR($X14=0,$X14&gt;25),0,IF(MOD(K$44-1,$I14)=0,1,0))</f>
        <v>0</v>
      </c>
      <c r="L47" s="110">
        <f t="shared" si="18"/>
        <v>0</v>
      </c>
      <c r="M47" s="110">
        <f t="shared" si="18"/>
        <v>0</v>
      </c>
      <c r="N47" s="110">
        <f t="shared" si="18"/>
        <v>0</v>
      </c>
      <c r="O47" s="110">
        <f t="shared" si="18"/>
        <v>0</v>
      </c>
      <c r="P47" s="110">
        <f t="shared" si="18"/>
        <v>0</v>
      </c>
      <c r="Q47" s="110">
        <f t="shared" si="18"/>
        <v>0</v>
      </c>
      <c r="R47" s="110">
        <f t="shared" si="18"/>
        <v>0</v>
      </c>
      <c r="S47" s="110">
        <f t="shared" si="18"/>
        <v>0</v>
      </c>
      <c r="T47" s="110">
        <f t="shared" si="18"/>
        <v>0</v>
      </c>
      <c r="U47" s="110">
        <f t="shared" si="18"/>
        <v>0</v>
      </c>
      <c r="V47" s="110">
        <f t="shared" si="18"/>
        <v>0</v>
      </c>
      <c r="W47" s="110">
        <f t="shared" si="18"/>
        <v>0</v>
      </c>
      <c r="X47" s="110">
        <f t="shared" si="18"/>
        <v>0</v>
      </c>
      <c r="Y47" s="110">
        <f t="shared" si="18"/>
        <v>0</v>
      </c>
      <c r="Z47" s="110">
        <f t="shared" si="18"/>
        <v>0</v>
      </c>
      <c r="AA47" s="110">
        <f t="shared" si="18"/>
        <v>0</v>
      </c>
      <c r="AB47" s="110">
        <f t="shared" si="18"/>
        <v>0</v>
      </c>
      <c r="AC47" s="110">
        <f t="shared" si="18"/>
        <v>0</v>
      </c>
      <c r="AD47" s="110">
        <f t="shared" si="18"/>
        <v>0</v>
      </c>
      <c r="AE47" s="110">
        <f t="shared" si="18"/>
        <v>0</v>
      </c>
      <c r="AF47" s="110">
        <f t="shared" si="18"/>
        <v>0</v>
      </c>
      <c r="AG47" s="110">
        <f t="shared" si="18"/>
        <v>0</v>
      </c>
      <c r="AH47" s="110">
        <f t="shared" si="18"/>
        <v>0</v>
      </c>
      <c r="AI47" s="111">
        <f t="shared" si="15"/>
        <v>0</v>
      </c>
      <c r="AJ47" s="138"/>
      <c r="AK47" s="138"/>
      <c r="AL47" s="139"/>
      <c r="AM47" s="138"/>
      <c r="AN47" s="138"/>
      <c r="AO47" s="138"/>
      <c r="AP47" s="138"/>
      <c r="AQ47" s="138"/>
      <c r="AR47" s="138"/>
      <c r="AS47" s="138"/>
      <c r="AT47" s="138"/>
      <c r="AU47" s="138"/>
      <c r="AV47" s="65"/>
    </row>
    <row r="48" spans="2:60" ht="15.75" thickBot="1">
      <c r="B48" s="15"/>
      <c r="C48" s="1222">
        <f>C16</f>
        <v>4</v>
      </c>
      <c r="D48" s="1223">
        <f>P16</f>
        <v>0</v>
      </c>
      <c r="E48" s="1223">
        <f t="shared" ref="E48:F50" si="19">U16</f>
        <v>0</v>
      </c>
      <c r="F48" s="1223">
        <f t="shared" si="19"/>
        <v>0</v>
      </c>
      <c r="G48" s="108"/>
      <c r="H48" s="108">
        <f t="shared" si="16"/>
        <v>0</v>
      </c>
      <c r="I48" s="112"/>
      <c r="J48" s="110">
        <f>IF($I16&gt;=25,$H48,IF(J$44&lt;=$I16,$H48,IF(J$44&lt;=($I16*($W16+1)),$H48,0)))-IF($I16="",0,IF(J$44-1&lt;=($I16*$W16),$F48,0))*IF(OR($X16=0,$X16&gt;25),0,IF(MOD(J$44,$I16)=0,1,0))</f>
        <v>0</v>
      </c>
      <c r="K48" s="110">
        <f t="shared" ref="K48:AH48" si="20">IF($I16&gt;=25,$H48,IF(K$44&lt;=$I16,$H48,IF(K$44&lt;=($I16*($W16+1)),$H48,0)))-IF($I16="",0,IF(K$44-1&lt;=($I16*$W16),$F48,0))*IF(OR($X16=0,$X16&gt;25),0,IF(MOD(K$44-1,$I16)=0,1,0))</f>
        <v>0</v>
      </c>
      <c r="L48" s="110">
        <f t="shared" si="20"/>
        <v>0</v>
      </c>
      <c r="M48" s="110">
        <f t="shared" si="20"/>
        <v>0</v>
      </c>
      <c r="N48" s="110">
        <f t="shared" si="20"/>
        <v>0</v>
      </c>
      <c r="O48" s="110">
        <f t="shared" si="20"/>
        <v>0</v>
      </c>
      <c r="P48" s="110">
        <f t="shared" si="20"/>
        <v>0</v>
      </c>
      <c r="Q48" s="110">
        <f t="shared" si="20"/>
        <v>0</v>
      </c>
      <c r="R48" s="110">
        <f t="shared" si="20"/>
        <v>0</v>
      </c>
      <c r="S48" s="110">
        <f t="shared" si="20"/>
        <v>0</v>
      </c>
      <c r="T48" s="110">
        <f t="shared" si="20"/>
        <v>0</v>
      </c>
      <c r="U48" s="110">
        <f t="shared" si="20"/>
        <v>0</v>
      </c>
      <c r="V48" s="110">
        <f t="shared" si="20"/>
        <v>0</v>
      </c>
      <c r="W48" s="110">
        <f t="shared" si="20"/>
        <v>0</v>
      </c>
      <c r="X48" s="110">
        <f t="shared" si="20"/>
        <v>0</v>
      </c>
      <c r="Y48" s="110">
        <f t="shared" si="20"/>
        <v>0</v>
      </c>
      <c r="Z48" s="110">
        <f t="shared" si="20"/>
        <v>0</v>
      </c>
      <c r="AA48" s="110">
        <f t="shared" si="20"/>
        <v>0</v>
      </c>
      <c r="AB48" s="110">
        <f t="shared" si="20"/>
        <v>0</v>
      </c>
      <c r="AC48" s="110">
        <f t="shared" si="20"/>
        <v>0</v>
      </c>
      <c r="AD48" s="110">
        <f t="shared" si="20"/>
        <v>0</v>
      </c>
      <c r="AE48" s="110">
        <f t="shared" si="20"/>
        <v>0</v>
      </c>
      <c r="AF48" s="110">
        <f t="shared" si="20"/>
        <v>0</v>
      </c>
      <c r="AG48" s="110">
        <f t="shared" si="20"/>
        <v>0</v>
      </c>
      <c r="AH48" s="110">
        <f t="shared" si="20"/>
        <v>0</v>
      </c>
      <c r="AI48" s="111">
        <f t="shared" si="15"/>
        <v>0</v>
      </c>
      <c r="AJ48" s="138"/>
      <c r="AK48" s="138"/>
      <c r="AL48" s="139"/>
      <c r="AM48" s="138"/>
      <c r="AN48" s="138"/>
      <c r="AO48" s="138"/>
      <c r="AP48" s="138"/>
      <c r="AQ48" s="138"/>
      <c r="AR48" s="138"/>
      <c r="AS48" s="138"/>
      <c r="AT48" s="138"/>
      <c r="AU48" s="138"/>
      <c r="AV48" s="65"/>
    </row>
    <row r="49" spans="2:48" ht="15.75" thickBot="1">
      <c r="B49" s="15"/>
      <c r="C49" s="1220">
        <f>C17</f>
        <v>5</v>
      </c>
      <c r="D49" s="1221">
        <f>P17</f>
        <v>0</v>
      </c>
      <c r="E49" s="1221">
        <f t="shared" si="19"/>
        <v>0</v>
      </c>
      <c r="F49" s="1221">
        <f t="shared" si="19"/>
        <v>0</v>
      </c>
      <c r="G49" s="517"/>
      <c r="H49" s="517">
        <f t="shared" si="16"/>
        <v>0</v>
      </c>
      <c r="I49" s="519"/>
      <c r="J49" s="110">
        <f>IF($I17&gt;=25,$H49,IF(J$44&lt;=$I17,$H49,IF(J$44&lt;=($I17*($W17+1)),$H49,0)))-IF($I17="",0,IF(J$44-1&lt;=($I17*$W17),$F49,0))*IF(OR($X17=0,$X17&gt;25),0,IF(MOD(J$44,$I17)=0,1,0))</f>
        <v>0</v>
      </c>
      <c r="K49" s="110">
        <f t="shared" ref="K49:AH49" si="21">IF($I17&gt;=25,$H49,IF(K$44&lt;=$I17,$H49,IF(K$44&lt;=($I17*($W17+1)),$H49,0)))-IF($I17="",0,IF(K$44-1&lt;=($I17*$W17),$F49,0))*IF(OR($X17=0,$X17&gt;25),0,IF(MOD(K$44-1,$I17)=0,1,0))</f>
        <v>0</v>
      </c>
      <c r="L49" s="110">
        <f t="shared" si="21"/>
        <v>0</v>
      </c>
      <c r="M49" s="110">
        <f t="shared" si="21"/>
        <v>0</v>
      </c>
      <c r="N49" s="110">
        <f t="shared" si="21"/>
        <v>0</v>
      </c>
      <c r="O49" s="110">
        <f t="shared" si="21"/>
        <v>0</v>
      </c>
      <c r="P49" s="110">
        <f t="shared" si="21"/>
        <v>0</v>
      </c>
      <c r="Q49" s="110">
        <f t="shared" si="21"/>
        <v>0</v>
      </c>
      <c r="R49" s="110">
        <f t="shared" si="21"/>
        <v>0</v>
      </c>
      <c r="S49" s="110">
        <f t="shared" si="21"/>
        <v>0</v>
      </c>
      <c r="T49" s="110">
        <f t="shared" si="21"/>
        <v>0</v>
      </c>
      <c r="U49" s="110">
        <f t="shared" si="21"/>
        <v>0</v>
      </c>
      <c r="V49" s="110">
        <f t="shared" si="21"/>
        <v>0</v>
      </c>
      <c r="W49" s="110">
        <f t="shared" si="21"/>
        <v>0</v>
      </c>
      <c r="X49" s="110">
        <f t="shared" si="21"/>
        <v>0</v>
      </c>
      <c r="Y49" s="110">
        <f t="shared" si="21"/>
        <v>0</v>
      </c>
      <c r="Z49" s="110">
        <f t="shared" si="21"/>
        <v>0</v>
      </c>
      <c r="AA49" s="110">
        <f t="shared" si="21"/>
        <v>0</v>
      </c>
      <c r="AB49" s="110">
        <f t="shared" si="21"/>
        <v>0</v>
      </c>
      <c r="AC49" s="110">
        <f t="shared" si="21"/>
        <v>0</v>
      </c>
      <c r="AD49" s="110">
        <f t="shared" si="21"/>
        <v>0</v>
      </c>
      <c r="AE49" s="110">
        <f t="shared" si="21"/>
        <v>0</v>
      </c>
      <c r="AF49" s="110">
        <f t="shared" si="21"/>
        <v>0</v>
      </c>
      <c r="AG49" s="110">
        <f t="shared" si="21"/>
        <v>0</v>
      </c>
      <c r="AH49" s="110">
        <f t="shared" si="21"/>
        <v>0</v>
      </c>
      <c r="AI49" s="111">
        <f t="shared" si="15"/>
        <v>0</v>
      </c>
      <c r="AJ49" s="138"/>
      <c r="AK49" s="138"/>
      <c r="AL49" s="139"/>
      <c r="AM49" s="138"/>
      <c r="AN49" s="138"/>
      <c r="AO49" s="138"/>
      <c r="AP49" s="138"/>
      <c r="AQ49" s="138"/>
      <c r="AR49" s="138"/>
      <c r="AS49" s="138"/>
      <c r="AT49" s="138"/>
      <c r="AU49" s="138"/>
      <c r="AV49" s="65"/>
    </row>
    <row r="50" spans="2:48" ht="15.75" thickBot="1">
      <c r="B50" s="15"/>
      <c r="C50" s="1222">
        <f>C18</f>
        <v>6</v>
      </c>
      <c r="D50" s="1224">
        <f>P18</f>
        <v>0</v>
      </c>
      <c r="E50" s="1224">
        <f t="shared" si="19"/>
        <v>0</v>
      </c>
      <c r="F50" s="1224">
        <f t="shared" si="19"/>
        <v>0</v>
      </c>
      <c r="G50" s="113"/>
      <c r="H50" s="108">
        <f t="shared" si="16"/>
        <v>0</v>
      </c>
      <c r="I50" s="114"/>
      <c r="J50" s="110">
        <f>IF($I18&gt;=25,$H50,IF(J$44&lt;=$I18,$H50,IF(J$44&lt;=($I18*($W18+1)),$H50,0)))-IF($I18="",0,IF(J$44-1&lt;=($I18*$W18),$F50,0))*IF(OR($X18=0,$X18&gt;25),0,IF(MOD(J$44,$I18)=0,1,0))</f>
        <v>0</v>
      </c>
      <c r="K50" s="110">
        <f t="shared" ref="K50:AH50" si="22">IF($I18&gt;=25,$H50,IF(K$44&lt;=$I18,$H50,IF(K$44&lt;=($I18*($W18+1)),$H50,0)))-IF($I18="",0,IF(K$44-1&lt;=($I18*$W18),$F50,0))*IF(OR($X18=0,$X18&gt;25),0,IF(MOD(K$44-1,$I18)=0,1,0))</f>
        <v>0</v>
      </c>
      <c r="L50" s="110">
        <f t="shared" si="22"/>
        <v>0</v>
      </c>
      <c r="M50" s="110">
        <f t="shared" si="22"/>
        <v>0</v>
      </c>
      <c r="N50" s="110">
        <f t="shared" si="22"/>
        <v>0</v>
      </c>
      <c r="O50" s="110">
        <f t="shared" si="22"/>
        <v>0</v>
      </c>
      <c r="P50" s="110">
        <f t="shared" si="22"/>
        <v>0</v>
      </c>
      <c r="Q50" s="110">
        <f t="shared" si="22"/>
        <v>0</v>
      </c>
      <c r="R50" s="110">
        <f t="shared" si="22"/>
        <v>0</v>
      </c>
      <c r="S50" s="110">
        <f t="shared" si="22"/>
        <v>0</v>
      </c>
      <c r="T50" s="110">
        <f t="shared" si="22"/>
        <v>0</v>
      </c>
      <c r="U50" s="110">
        <f t="shared" si="22"/>
        <v>0</v>
      </c>
      <c r="V50" s="110">
        <f t="shared" si="22"/>
        <v>0</v>
      </c>
      <c r="W50" s="110">
        <f t="shared" si="22"/>
        <v>0</v>
      </c>
      <c r="X50" s="110">
        <f t="shared" si="22"/>
        <v>0</v>
      </c>
      <c r="Y50" s="110">
        <f t="shared" si="22"/>
        <v>0</v>
      </c>
      <c r="Z50" s="110">
        <f t="shared" si="22"/>
        <v>0</v>
      </c>
      <c r="AA50" s="110">
        <f t="shared" si="22"/>
        <v>0</v>
      </c>
      <c r="AB50" s="110">
        <f t="shared" si="22"/>
        <v>0</v>
      </c>
      <c r="AC50" s="110">
        <f t="shared" si="22"/>
        <v>0</v>
      </c>
      <c r="AD50" s="110">
        <f t="shared" si="22"/>
        <v>0</v>
      </c>
      <c r="AE50" s="110">
        <f t="shared" si="22"/>
        <v>0</v>
      </c>
      <c r="AF50" s="110">
        <f t="shared" si="22"/>
        <v>0</v>
      </c>
      <c r="AG50" s="110">
        <f t="shared" si="22"/>
        <v>0</v>
      </c>
      <c r="AH50" s="110">
        <f t="shared" si="22"/>
        <v>0</v>
      </c>
      <c r="AI50" s="111">
        <f t="shared" si="15"/>
        <v>0</v>
      </c>
      <c r="AJ50" s="138"/>
      <c r="AK50" s="138"/>
      <c r="AL50" s="139"/>
      <c r="AM50" s="138"/>
      <c r="AN50" s="138"/>
      <c r="AO50" s="138"/>
      <c r="AP50" s="138"/>
      <c r="AQ50" s="138"/>
      <c r="AR50" s="138"/>
      <c r="AS50" s="138"/>
      <c r="AT50" s="138"/>
      <c r="AU50" s="138"/>
      <c r="AV50" s="65"/>
    </row>
    <row r="51" spans="2:48" ht="15.75" thickBot="1">
      <c r="B51" s="15"/>
      <c r="C51" s="1220">
        <f>C20</f>
        <v>7</v>
      </c>
      <c r="D51" s="1221">
        <f>P20</f>
        <v>0</v>
      </c>
      <c r="E51" s="1221">
        <f t="shared" ref="E51:F54" si="23">U20</f>
        <v>0</v>
      </c>
      <c r="F51" s="1221">
        <f t="shared" si="23"/>
        <v>0</v>
      </c>
      <c r="G51" s="517"/>
      <c r="H51" s="517">
        <f t="shared" si="16"/>
        <v>0</v>
      </c>
      <c r="I51" s="520"/>
      <c r="J51" s="110">
        <f>IF($I20&gt;=25,$H51,IF(J$44&lt;=$I20,$H51,IF(J$44&lt;=($I20*($W20+1)),$H51,0)))-IF(J$44-1&lt;=($I20*$W20),$F51,0)*IF(OR($X20=0,$X20&gt;25),0,IF(MOD(J$44,$I20)=0,1,0))</f>
        <v>0</v>
      </c>
      <c r="K51" s="110">
        <f t="shared" ref="K51:AH51" si="24">IF($I20&gt;=25,$H51,IF(K$44&lt;=$I20,$H51,IF(K$44&lt;=($I20*($W20+1)),$H51,0)))-IF(K$44-1&lt;=($I20*$W20),$F51,0)*IF(OR($X20=0,$X20&gt;25),0,IF(MOD(K$44-1,$I20)=0,1,0))</f>
        <v>0</v>
      </c>
      <c r="L51" s="110">
        <f t="shared" si="24"/>
        <v>0</v>
      </c>
      <c r="M51" s="110">
        <f t="shared" si="24"/>
        <v>0</v>
      </c>
      <c r="N51" s="110">
        <f t="shared" si="24"/>
        <v>0</v>
      </c>
      <c r="O51" s="110">
        <f t="shared" si="24"/>
        <v>0</v>
      </c>
      <c r="P51" s="110">
        <f t="shared" si="24"/>
        <v>0</v>
      </c>
      <c r="Q51" s="110">
        <f t="shared" si="24"/>
        <v>0</v>
      </c>
      <c r="R51" s="110">
        <f t="shared" si="24"/>
        <v>0</v>
      </c>
      <c r="S51" s="110">
        <f t="shared" si="24"/>
        <v>0</v>
      </c>
      <c r="T51" s="110">
        <f t="shared" si="24"/>
        <v>0</v>
      </c>
      <c r="U51" s="110">
        <f t="shared" si="24"/>
        <v>0</v>
      </c>
      <c r="V51" s="110">
        <f t="shared" si="24"/>
        <v>0</v>
      </c>
      <c r="W51" s="110">
        <f t="shared" si="24"/>
        <v>0</v>
      </c>
      <c r="X51" s="110">
        <f t="shared" si="24"/>
        <v>0</v>
      </c>
      <c r="Y51" s="110">
        <f t="shared" si="24"/>
        <v>0</v>
      </c>
      <c r="Z51" s="110">
        <f t="shared" si="24"/>
        <v>0</v>
      </c>
      <c r="AA51" s="110">
        <f t="shared" si="24"/>
        <v>0</v>
      </c>
      <c r="AB51" s="110">
        <f t="shared" si="24"/>
        <v>0</v>
      </c>
      <c r="AC51" s="110">
        <f t="shared" si="24"/>
        <v>0</v>
      </c>
      <c r="AD51" s="110">
        <f t="shared" si="24"/>
        <v>0</v>
      </c>
      <c r="AE51" s="110">
        <f t="shared" si="24"/>
        <v>0</v>
      </c>
      <c r="AF51" s="110">
        <f t="shared" si="24"/>
        <v>0</v>
      </c>
      <c r="AG51" s="110">
        <f t="shared" si="24"/>
        <v>0</v>
      </c>
      <c r="AH51" s="110">
        <f t="shared" si="24"/>
        <v>0</v>
      </c>
      <c r="AI51" s="111">
        <f>SUM(J51:AH51)</f>
        <v>0</v>
      </c>
      <c r="AJ51" s="138"/>
      <c r="AK51" s="138"/>
      <c r="AL51" s="139"/>
      <c r="AM51" s="138"/>
      <c r="AN51" s="138"/>
      <c r="AO51" s="138"/>
      <c r="AP51" s="138"/>
      <c r="AQ51" s="138"/>
      <c r="AR51" s="138"/>
      <c r="AS51" s="138"/>
      <c r="AT51" s="138"/>
      <c r="AU51" s="138"/>
      <c r="AV51" s="65"/>
    </row>
    <row r="52" spans="2:48" ht="15.75" thickBot="1">
      <c r="B52" s="15"/>
      <c r="C52" s="1222">
        <f>C21</f>
        <v>8</v>
      </c>
      <c r="D52" s="1224">
        <f>P21</f>
        <v>0</v>
      </c>
      <c r="E52" s="1224">
        <f t="shared" si="23"/>
        <v>0</v>
      </c>
      <c r="F52" s="1224">
        <f t="shared" si="23"/>
        <v>0</v>
      </c>
      <c r="G52" s="113"/>
      <c r="H52" s="108">
        <f t="shared" si="16"/>
        <v>0</v>
      </c>
      <c r="I52" s="114"/>
      <c r="J52" s="110">
        <f>IF($I21&gt;=25,$H52,IF(J$44&lt;=$I21,$H52,IF(J$44&lt;=($I21*($W21+1)),$H52,0)))-IF(J$44-1&lt;=($I21*$W21),$F52,0)*IF(OR($X21=0,$X21&gt;25),0,IF(MOD(J$44,$I21)=0,1,0))</f>
        <v>0</v>
      </c>
      <c r="K52" s="110">
        <f t="shared" ref="K52:AH52" si="25">IF($I21&gt;=25,$H52,IF(K$44&lt;=$I21,$H52,IF(K$44&lt;=($I21*($W21+1)),$H52,0)))-IF(K$44-1&lt;=($I21*$W21),$F52,0)*IF(OR($X21=0,$X21&gt;25),0,IF(MOD(K$44-1,$I21)=0,1,0))</f>
        <v>0</v>
      </c>
      <c r="L52" s="110">
        <f t="shared" si="25"/>
        <v>0</v>
      </c>
      <c r="M52" s="110">
        <f t="shared" si="25"/>
        <v>0</v>
      </c>
      <c r="N52" s="110">
        <f t="shared" si="25"/>
        <v>0</v>
      </c>
      <c r="O52" s="110">
        <f t="shared" si="25"/>
        <v>0</v>
      </c>
      <c r="P52" s="110">
        <f t="shared" si="25"/>
        <v>0</v>
      </c>
      <c r="Q52" s="110">
        <f t="shared" si="25"/>
        <v>0</v>
      </c>
      <c r="R52" s="110">
        <f t="shared" si="25"/>
        <v>0</v>
      </c>
      <c r="S52" s="110">
        <f t="shared" si="25"/>
        <v>0</v>
      </c>
      <c r="T52" s="110">
        <f t="shared" si="25"/>
        <v>0</v>
      </c>
      <c r="U52" s="110">
        <f t="shared" si="25"/>
        <v>0</v>
      </c>
      <c r="V52" s="110">
        <f t="shared" si="25"/>
        <v>0</v>
      </c>
      <c r="W52" s="110">
        <f t="shared" si="25"/>
        <v>0</v>
      </c>
      <c r="X52" s="110">
        <f t="shared" si="25"/>
        <v>0</v>
      </c>
      <c r="Y52" s="110">
        <f t="shared" si="25"/>
        <v>0</v>
      </c>
      <c r="Z52" s="110">
        <f t="shared" si="25"/>
        <v>0</v>
      </c>
      <c r="AA52" s="110">
        <f t="shared" si="25"/>
        <v>0</v>
      </c>
      <c r="AB52" s="110">
        <f t="shared" si="25"/>
        <v>0</v>
      </c>
      <c r="AC52" s="110">
        <f t="shared" si="25"/>
        <v>0</v>
      </c>
      <c r="AD52" s="110">
        <f t="shared" si="25"/>
        <v>0</v>
      </c>
      <c r="AE52" s="110">
        <f t="shared" si="25"/>
        <v>0</v>
      </c>
      <c r="AF52" s="110">
        <f t="shared" si="25"/>
        <v>0</v>
      </c>
      <c r="AG52" s="110">
        <f t="shared" si="25"/>
        <v>0</v>
      </c>
      <c r="AH52" s="110">
        <f t="shared" si="25"/>
        <v>0</v>
      </c>
      <c r="AI52" s="111">
        <f t="shared" si="15"/>
        <v>0</v>
      </c>
      <c r="AJ52" s="138"/>
      <c r="AK52" s="138"/>
      <c r="AL52" s="139"/>
      <c r="AM52" s="138"/>
      <c r="AN52" s="138"/>
      <c r="AO52" s="138"/>
      <c r="AP52" s="138"/>
      <c r="AQ52" s="138"/>
      <c r="AR52" s="138"/>
      <c r="AS52" s="138"/>
      <c r="AT52" s="138"/>
      <c r="AU52" s="138"/>
      <c r="AV52" s="65"/>
    </row>
    <row r="53" spans="2:48" ht="15.75" thickBot="1">
      <c r="B53" s="15"/>
      <c r="C53" s="1220">
        <f>C22</f>
        <v>9</v>
      </c>
      <c r="D53" s="1221">
        <f>P22</f>
        <v>0</v>
      </c>
      <c r="E53" s="1221">
        <f t="shared" si="23"/>
        <v>0</v>
      </c>
      <c r="F53" s="1221">
        <f t="shared" si="23"/>
        <v>0</v>
      </c>
      <c r="G53" s="517"/>
      <c r="H53" s="517">
        <f t="shared" si="16"/>
        <v>0</v>
      </c>
      <c r="I53" s="520"/>
      <c r="J53" s="110">
        <f>IF($I22&gt;=25,$H53,IF(J$44&lt;=$I22,$H53,IF(J$44&lt;=($I22*($W22+1)),$H53,0)))-IF(J$44-1&lt;=($I22*$W22),$F53,0)*IF(OR($X22=0,$X22&gt;25),0,IF(MOD(J$44,$I22)=0,1,0))</f>
        <v>0</v>
      </c>
      <c r="K53" s="110">
        <f t="shared" ref="K53:AH53" si="26">IF($I22&gt;=25,$H53,IF(K$44&lt;=$I22,$H53,IF(K$44&lt;=($I22*($W22+1)),$H53,0)))-IF(K$44-1&lt;=($I22*$W22),$F53,0)*IF(OR($X22=0,$X22&gt;25),0,IF(MOD(K$44-1,$I22)=0,1,0))</f>
        <v>0</v>
      </c>
      <c r="L53" s="110">
        <f t="shared" si="26"/>
        <v>0</v>
      </c>
      <c r="M53" s="110">
        <f t="shared" si="26"/>
        <v>0</v>
      </c>
      <c r="N53" s="110">
        <f t="shared" si="26"/>
        <v>0</v>
      </c>
      <c r="O53" s="110">
        <f t="shared" si="26"/>
        <v>0</v>
      </c>
      <c r="P53" s="110">
        <f t="shared" si="26"/>
        <v>0</v>
      </c>
      <c r="Q53" s="110">
        <f t="shared" si="26"/>
        <v>0</v>
      </c>
      <c r="R53" s="110">
        <f t="shared" si="26"/>
        <v>0</v>
      </c>
      <c r="S53" s="110">
        <f t="shared" si="26"/>
        <v>0</v>
      </c>
      <c r="T53" s="110">
        <f t="shared" si="26"/>
        <v>0</v>
      </c>
      <c r="U53" s="110">
        <f t="shared" si="26"/>
        <v>0</v>
      </c>
      <c r="V53" s="110">
        <f t="shared" si="26"/>
        <v>0</v>
      </c>
      <c r="W53" s="110">
        <f t="shared" si="26"/>
        <v>0</v>
      </c>
      <c r="X53" s="110">
        <f t="shared" si="26"/>
        <v>0</v>
      </c>
      <c r="Y53" s="110">
        <f t="shared" si="26"/>
        <v>0</v>
      </c>
      <c r="Z53" s="110">
        <f t="shared" si="26"/>
        <v>0</v>
      </c>
      <c r="AA53" s="110">
        <f t="shared" si="26"/>
        <v>0</v>
      </c>
      <c r="AB53" s="110">
        <f t="shared" si="26"/>
        <v>0</v>
      </c>
      <c r="AC53" s="110">
        <f t="shared" si="26"/>
        <v>0</v>
      </c>
      <c r="AD53" s="110">
        <f t="shared" si="26"/>
        <v>0</v>
      </c>
      <c r="AE53" s="110">
        <f t="shared" si="26"/>
        <v>0</v>
      </c>
      <c r="AF53" s="110">
        <f t="shared" si="26"/>
        <v>0</v>
      </c>
      <c r="AG53" s="110">
        <f t="shared" si="26"/>
        <v>0</v>
      </c>
      <c r="AH53" s="110">
        <f t="shared" si="26"/>
        <v>0</v>
      </c>
      <c r="AI53" s="111">
        <f t="shared" si="15"/>
        <v>0</v>
      </c>
      <c r="AJ53" s="138"/>
      <c r="AK53" s="138"/>
      <c r="AL53" s="139"/>
      <c r="AM53" s="138"/>
      <c r="AN53" s="138"/>
      <c r="AO53" s="138"/>
      <c r="AP53" s="138"/>
      <c r="AQ53" s="138"/>
      <c r="AR53" s="138"/>
      <c r="AS53" s="138"/>
      <c r="AT53" s="138"/>
      <c r="AU53" s="138"/>
      <c r="AV53" s="65"/>
    </row>
    <row r="54" spans="2:48" ht="15.75" thickBot="1">
      <c r="B54" s="15"/>
      <c r="C54" s="1222">
        <f>C23</f>
        <v>10</v>
      </c>
      <c r="D54" s="1224">
        <f>P23</f>
        <v>0</v>
      </c>
      <c r="E54" s="1224">
        <f t="shared" si="23"/>
        <v>0</v>
      </c>
      <c r="F54" s="1224">
        <f t="shared" si="23"/>
        <v>0</v>
      </c>
      <c r="G54" s="113"/>
      <c r="H54" s="108">
        <f t="shared" si="16"/>
        <v>0</v>
      </c>
      <c r="I54" s="114"/>
      <c r="J54" s="110">
        <f>IF($I23&gt;=25,$H54,IF(J$44&lt;=$I23,$H54,IF(J$44&lt;=($I23*($W23+1)),$H54,0)))-IF(J$44-1&lt;=($I23*$W23),$F54,0)*IF(OR($X23=0,$X23&gt;25),0,IF(MOD(J$44,$I23)=0,1,0))</f>
        <v>0</v>
      </c>
      <c r="K54" s="110">
        <f t="shared" ref="K54:AH54" si="27">IF($I23&gt;=25,$H54,IF(K$44&lt;=$I23,$H54,IF(K$44&lt;=($I23*($W23+1)),$H54,0)))-IF(K$44-1&lt;=($I23*$W23),$F54,0)*IF(OR($X23=0,$X23&gt;25),0,IF(MOD(K$44-1,$I23)=0,1,0))</f>
        <v>0</v>
      </c>
      <c r="L54" s="110">
        <f t="shared" si="27"/>
        <v>0</v>
      </c>
      <c r="M54" s="110">
        <f t="shared" si="27"/>
        <v>0</v>
      </c>
      <c r="N54" s="110">
        <f t="shared" si="27"/>
        <v>0</v>
      </c>
      <c r="O54" s="110">
        <f t="shared" si="27"/>
        <v>0</v>
      </c>
      <c r="P54" s="110">
        <f t="shared" si="27"/>
        <v>0</v>
      </c>
      <c r="Q54" s="110">
        <f t="shared" si="27"/>
        <v>0</v>
      </c>
      <c r="R54" s="110">
        <f t="shared" si="27"/>
        <v>0</v>
      </c>
      <c r="S54" s="110">
        <f t="shared" si="27"/>
        <v>0</v>
      </c>
      <c r="T54" s="110">
        <f t="shared" si="27"/>
        <v>0</v>
      </c>
      <c r="U54" s="110">
        <f t="shared" si="27"/>
        <v>0</v>
      </c>
      <c r="V54" s="110">
        <f t="shared" si="27"/>
        <v>0</v>
      </c>
      <c r="W54" s="110">
        <f t="shared" si="27"/>
        <v>0</v>
      </c>
      <c r="X54" s="110">
        <f t="shared" si="27"/>
        <v>0</v>
      </c>
      <c r="Y54" s="110">
        <f t="shared" si="27"/>
        <v>0</v>
      </c>
      <c r="Z54" s="110">
        <f t="shared" si="27"/>
        <v>0</v>
      </c>
      <c r="AA54" s="110">
        <f t="shared" si="27"/>
        <v>0</v>
      </c>
      <c r="AB54" s="110">
        <f t="shared" si="27"/>
        <v>0</v>
      </c>
      <c r="AC54" s="110">
        <f t="shared" si="27"/>
        <v>0</v>
      </c>
      <c r="AD54" s="110">
        <f t="shared" si="27"/>
        <v>0</v>
      </c>
      <c r="AE54" s="110">
        <f t="shared" si="27"/>
        <v>0</v>
      </c>
      <c r="AF54" s="110">
        <f t="shared" si="27"/>
        <v>0</v>
      </c>
      <c r="AG54" s="110">
        <f t="shared" si="27"/>
        <v>0</v>
      </c>
      <c r="AH54" s="110">
        <f t="shared" si="27"/>
        <v>0</v>
      </c>
      <c r="AI54" s="111">
        <f t="shared" si="15"/>
        <v>0</v>
      </c>
      <c r="AJ54" s="138"/>
      <c r="AK54" s="138"/>
      <c r="AL54" s="139"/>
      <c r="AM54" s="138"/>
      <c r="AN54" s="138"/>
      <c r="AO54" s="138"/>
      <c r="AP54" s="138"/>
      <c r="AQ54" s="138"/>
      <c r="AR54" s="138"/>
      <c r="AS54" s="138"/>
      <c r="AT54" s="138"/>
      <c r="AU54" s="138"/>
      <c r="AV54" s="65"/>
    </row>
    <row r="55" spans="2:48" ht="15.75" thickBot="1">
      <c r="B55" s="15"/>
      <c r="C55" s="107"/>
      <c r="D55" s="115"/>
      <c r="E55" s="115"/>
      <c r="F55" s="115"/>
      <c r="G55" s="115"/>
      <c r="H55" s="112"/>
      <c r="I55" s="116" t="s">
        <v>29</v>
      </c>
      <c r="J55" s="117">
        <f>SUM(J45:J54)</f>
        <v>0</v>
      </c>
      <c r="K55" s="117">
        <f t="shared" ref="K55:AI55" si="28">SUM(K45:K54)</f>
        <v>0</v>
      </c>
      <c r="L55" s="117">
        <f t="shared" si="28"/>
        <v>0</v>
      </c>
      <c r="M55" s="117">
        <f t="shared" si="28"/>
        <v>0</v>
      </c>
      <c r="N55" s="117">
        <f t="shared" si="28"/>
        <v>0</v>
      </c>
      <c r="O55" s="117">
        <f t="shared" si="28"/>
        <v>0</v>
      </c>
      <c r="P55" s="117">
        <f t="shared" si="28"/>
        <v>0</v>
      </c>
      <c r="Q55" s="117">
        <f t="shared" si="28"/>
        <v>0</v>
      </c>
      <c r="R55" s="117">
        <f t="shared" si="28"/>
        <v>0</v>
      </c>
      <c r="S55" s="117">
        <f t="shared" si="28"/>
        <v>0</v>
      </c>
      <c r="T55" s="117">
        <f t="shared" si="28"/>
        <v>0</v>
      </c>
      <c r="U55" s="117">
        <f t="shared" si="28"/>
        <v>0</v>
      </c>
      <c r="V55" s="117">
        <f t="shared" si="28"/>
        <v>0</v>
      </c>
      <c r="W55" s="117">
        <f t="shared" si="28"/>
        <v>0</v>
      </c>
      <c r="X55" s="117">
        <f t="shared" si="28"/>
        <v>0</v>
      </c>
      <c r="Y55" s="117">
        <f t="shared" si="28"/>
        <v>0</v>
      </c>
      <c r="Z55" s="117">
        <f t="shared" si="28"/>
        <v>0</v>
      </c>
      <c r="AA55" s="117">
        <f t="shared" si="28"/>
        <v>0</v>
      </c>
      <c r="AB55" s="117">
        <f t="shared" si="28"/>
        <v>0</v>
      </c>
      <c r="AC55" s="117">
        <f t="shared" si="28"/>
        <v>0</v>
      </c>
      <c r="AD55" s="117">
        <f t="shared" si="28"/>
        <v>0</v>
      </c>
      <c r="AE55" s="117">
        <f t="shared" si="28"/>
        <v>0</v>
      </c>
      <c r="AF55" s="117">
        <f t="shared" si="28"/>
        <v>0</v>
      </c>
      <c r="AG55" s="117">
        <f t="shared" si="28"/>
        <v>0</v>
      </c>
      <c r="AH55" s="117">
        <f t="shared" si="28"/>
        <v>0</v>
      </c>
      <c r="AI55" s="118">
        <f t="shared" si="28"/>
        <v>0</v>
      </c>
      <c r="AJ55" s="138"/>
      <c r="AK55" s="138"/>
      <c r="AL55" s="139"/>
      <c r="AM55" s="138"/>
      <c r="AN55" s="138"/>
      <c r="AO55" s="138"/>
      <c r="AP55" s="138"/>
      <c r="AQ55" s="138"/>
      <c r="AR55" s="138"/>
      <c r="AS55" s="138"/>
      <c r="AT55" s="138"/>
      <c r="AU55" s="138"/>
      <c r="AV55" s="65"/>
    </row>
    <row r="56" spans="2:48" ht="15.75" thickBot="1">
      <c r="B56" s="15"/>
      <c r="C56" s="107"/>
      <c r="D56" s="119"/>
      <c r="E56" s="119"/>
      <c r="F56" s="119"/>
      <c r="G56" s="119"/>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20"/>
      <c r="AJ56" s="138"/>
      <c r="AK56" s="138"/>
      <c r="AL56" s="139"/>
      <c r="AM56" s="138"/>
      <c r="AN56" s="138"/>
      <c r="AO56" s="138"/>
      <c r="AP56" s="138"/>
      <c r="AQ56" s="138"/>
      <c r="AR56" s="138"/>
      <c r="AS56" s="138"/>
      <c r="AT56" s="138"/>
      <c r="AU56" s="138"/>
      <c r="AV56" s="65"/>
    </row>
    <row r="57" spans="2:48" ht="28.5" customHeight="1" thickBot="1">
      <c r="B57" s="15"/>
      <c r="C57" s="104" t="s">
        <v>27</v>
      </c>
      <c r="D57" s="556" t="s">
        <v>91</v>
      </c>
      <c r="E57" s="121"/>
      <c r="F57" s="121"/>
      <c r="G57" s="121"/>
      <c r="H57" s="1452" t="s">
        <v>92</v>
      </c>
      <c r="I57" s="1452"/>
      <c r="J57" s="105">
        <v>1</v>
      </c>
      <c r="K57" s="105">
        <v>2</v>
      </c>
      <c r="L57" s="105">
        <v>3</v>
      </c>
      <c r="M57" s="105">
        <v>4</v>
      </c>
      <c r="N57" s="105">
        <v>5</v>
      </c>
      <c r="O57" s="105">
        <v>6</v>
      </c>
      <c r="P57" s="105">
        <v>7</v>
      </c>
      <c r="Q57" s="105">
        <v>8</v>
      </c>
      <c r="R57" s="105">
        <v>9</v>
      </c>
      <c r="S57" s="105">
        <v>10</v>
      </c>
      <c r="T57" s="105">
        <v>11</v>
      </c>
      <c r="U57" s="105">
        <v>12</v>
      </c>
      <c r="V57" s="105">
        <v>13</v>
      </c>
      <c r="W57" s="105">
        <v>14</v>
      </c>
      <c r="X57" s="105">
        <v>15</v>
      </c>
      <c r="Y57" s="105">
        <v>16</v>
      </c>
      <c r="Z57" s="105">
        <v>17</v>
      </c>
      <c r="AA57" s="105">
        <v>18</v>
      </c>
      <c r="AB57" s="105">
        <v>19</v>
      </c>
      <c r="AC57" s="105">
        <v>20</v>
      </c>
      <c r="AD57" s="105">
        <v>21</v>
      </c>
      <c r="AE57" s="105">
        <v>22</v>
      </c>
      <c r="AF57" s="105">
        <v>23</v>
      </c>
      <c r="AG57" s="105">
        <v>24</v>
      </c>
      <c r="AH57" s="105">
        <v>25</v>
      </c>
      <c r="AI57" s="106" t="s">
        <v>28</v>
      </c>
      <c r="AJ57" s="138"/>
      <c r="AK57" s="138"/>
      <c r="AL57" s="139"/>
      <c r="AM57" s="138"/>
      <c r="AN57" s="138"/>
      <c r="AO57" s="138"/>
      <c r="AP57" s="138"/>
      <c r="AQ57" s="138"/>
      <c r="AR57" s="138"/>
      <c r="AS57" s="138"/>
      <c r="AT57" s="138"/>
      <c r="AU57" s="138"/>
      <c r="AV57" s="65"/>
    </row>
    <row r="58" spans="2:48" ht="15.75" thickBot="1">
      <c r="B58" s="15"/>
      <c r="C58" s="1225">
        <f t="shared" ref="C58:C67" si="29">C45</f>
        <v>1</v>
      </c>
      <c r="D58" s="1226">
        <f>O12</f>
        <v>0</v>
      </c>
      <c r="E58" s="522"/>
      <c r="F58" s="522"/>
      <c r="G58" s="522"/>
      <c r="H58" s="521">
        <f>IF(D58="","",D58-E58-F58)</f>
        <v>0</v>
      </c>
      <c r="I58" s="519"/>
      <c r="J58" s="634">
        <f t="shared" ref="J58:AH58" si="30">IF($I12&gt;=25,$H58,IF(J$57&lt;=$I12,$H58,IF(J$57&lt;=($I12*($W12+1)),$H58,0)))</f>
        <v>0</v>
      </c>
      <c r="K58" s="634">
        <f t="shared" si="30"/>
        <v>0</v>
      </c>
      <c r="L58" s="634">
        <f t="shared" si="30"/>
        <v>0</v>
      </c>
      <c r="M58" s="634">
        <f t="shared" si="30"/>
        <v>0</v>
      </c>
      <c r="N58" s="634">
        <f t="shared" si="30"/>
        <v>0</v>
      </c>
      <c r="O58" s="634">
        <f t="shared" si="30"/>
        <v>0</v>
      </c>
      <c r="P58" s="634">
        <f t="shared" si="30"/>
        <v>0</v>
      </c>
      <c r="Q58" s="634">
        <f t="shared" si="30"/>
        <v>0</v>
      </c>
      <c r="R58" s="634">
        <f t="shared" si="30"/>
        <v>0</v>
      </c>
      <c r="S58" s="634">
        <f t="shared" si="30"/>
        <v>0</v>
      </c>
      <c r="T58" s="634">
        <f t="shared" si="30"/>
        <v>0</v>
      </c>
      <c r="U58" s="634">
        <f t="shared" si="30"/>
        <v>0</v>
      </c>
      <c r="V58" s="634">
        <f t="shared" si="30"/>
        <v>0</v>
      </c>
      <c r="W58" s="634">
        <f t="shared" si="30"/>
        <v>0</v>
      </c>
      <c r="X58" s="634">
        <f t="shared" si="30"/>
        <v>0</v>
      </c>
      <c r="Y58" s="634">
        <f t="shared" si="30"/>
        <v>0</v>
      </c>
      <c r="Z58" s="634">
        <f t="shared" si="30"/>
        <v>0</v>
      </c>
      <c r="AA58" s="634">
        <f t="shared" si="30"/>
        <v>0</v>
      </c>
      <c r="AB58" s="634">
        <f t="shared" si="30"/>
        <v>0</v>
      </c>
      <c r="AC58" s="634">
        <f t="shared" si="30"/>
        <v>0</v>
      </c>
      <c r="AD58" s="634">
        <f t="shared" si="30"/>
        <v>0</v>
      </c>
      <c r="AE58" s="634">
        <f t="shared" si="30"/>
        <v>0</v>
      </c>
      <c r="AF58" s="634">
        <f t="shared" si="30"/>
        <v>0</v>
      </c>
      <c r="AG58" s="634">
        <f t="shared" si="30"/>
        <v>0</v>
      </c>
      <c r="AH58" s="634">
        <f t="shared" si="30"/>
        <v>0</v>
      </c>
      <c r="AI58" s="323">
        <f t="shared" ref="AI58:AI66" si="31">SUM(J58:AH58)</f>
        <v>0</v>
      </c>
      <c r="AJ58" s="138"/>
      <c r="AK58" s="138"/>
      <c r="AL58" s="139"/>
      <c r="AM58" s="138"/>
      <c r="AN58" s="138"/>
      <c r="AO58" s="138"/>
      <c r="AP58" s="138"/>
      <c r="AQ58" s="138"/>
      <c r="AR58" s="138"/>
      <c r="AS58" s="138"/>
      <c r="AT58" s="138"/>
      <c r="AU58" s="138"/>
      <c r="AV58" s="65"/>
    </row>
    <row r="59" spans="2:48" ht="15.75" thickBot="1">
      <c r="B59" s="15"/>
      <c r="C59" s="1227">
        <f t="shared" si="29"/>
        <v>2</v>
      </c>
      <c r="D59" s="1228">
        <f>O13</f>
        <v>0</v>
      </c>
      <c r="E59" s="328"/>
      <c r="F59" s="328"/>
      <c r="G59" s="328"/>
      <c r="H59" s="327">
        <f t="shared" ref="H59:H67" si="32">IF(D59="","",D59-E59-F59)</f>
        <v>0</v>
      </c>
      <c r="I59" s="112"/>
      <c r="J59" s="634">
        <f t="shared" ref="J59:AH59" si="33">IF($I13&gt;=25,$H59,IF(J$57&lt;=$I13,$H59,IF(J$57&lt;=($I13*($W13+1)),$H59,0)))</f>
        <v>0</v>
      </c>
      <c r="K59" s="634">
        <f t="shared" si="33"/>
        <v>0</v>
      </c>
      <c r="L59" s="634">
        <f t="shared" si="33"/>
        <v>0</v>
      </c>
      <c r="M59" s="634">
        <f t="shared" si="33"/>
        <v>0</v>
      </c>
      <c r="N59" s="634">
        <f t="shared" si="33"/>
        <v>0</v>
      </c>
      <c r="O59" s="634">
        <f t="shared" si="33"/>
        <v>0</v>
      </c>
      <c r="P59" s="634">
        <f t="shared" si="33"/>
        <v>0</v>
      </c>
      <c r="Q59" s="634">
        <f t="shared" si="33"/>
        <v>0</v>
      </c>
      <c r="R59" s="634">
        <f t="shared" si="33"/>
        <v>0</v>
      </c>
      <c r="S59" s="634">
        <f t="shared" si="33"/>
        <v>0</v>
      </c>
      <c r="T59" s="634">
        <f t="shared" si="33"/>
        <v>0</v>
      </c>
      <c r="U59" s="634">
        <f t="shared" si="33"/>
        <v>0</v>
      </c>
      <c r="V59" s="634">
        <f t="shared" si="33"/>
        <v>0</v>
      </c>
      <c r="W59" s="634">
        <f t="shared" si="33"/>
        <v>0</v>
      </c>
      <c r="X59" s="634">
        <f t="shared" si="33"/>
        <v>0</v>
      </c>
      <c r="Y59" s="634">
        <f t="shared" si="33"/>
        <v>0</v>
      </c>
      <c r="Z59" s="634">
        <f t="shared" si="33"/>
        <v>0</v>
      </c>
      <c r="AA59" s="634">
        <f t="shared" si="33"/>
        <v>0</v>
      </c>
      <c r="AB59" s="634">
        <f t="shared" si="33"/>
        <v>0</v>
      </c>
      <c r="AC59" s="634">
        <f t="shared" si="33"/>
        <v>0</v>
      </c>
      <c r="AD59" s="634">
        <f t="shared" si="33"/>
        <v>0</v>
      </c>
      <c r="AE59" s="634">
        <f t="shared" si="33"/>
        <v>0</v>
      </c>
      <c r="AF59" s="634">
        <f t="shared" si="33"/>
        <v>0</v>
      </c>
      <c r="AG59" s="634">
        <f t="shared" si="33"/>
        <v>0</v>
      </c>
      <c r="AH59" s="634">
        <f t="shared" si="33"/>
        <v>0</v>
      </c>
      <c r="AI59" s="323">
        <f t="shared" si="31"/>
        <v>0</v>
      </c>
      <c r="AJ59" s="138"/>
      <c r="AK59" s="138"/>
      <c r="AL59" s="139"/>
      <c r="AM59" s="138"/>
      <c r="AN59" s="138"/>
      <c r="AO59" s="138"/>
      <c r="AP59" s="138"/>
      <c r="AQ59" s="138"/>
      <c r="AR59" s="138"/>
      <c r="AS59" s="138"/>
      <c r="AT59" s="138"/>
      <c r="AU59" s="138"/>
      <c r="AV59" s="65"/>
    </row>
    <row r="60" spans="2:48" ht="15.75" thickBot="1">
      <c r="B60" s="15"/>
      <c r="C60" s="1225">
        <f t="shared" si="29"/>
        <v>3</v>
      </c>
      <c r="D60" s="1226">
        <f>O14</f>
        <v>0</v>
      </c>
      <c r="E60" s="522"/>
      <c r="F60" s="522"/>
      <c r="G60" s="522"/>
      <c r="H60" s="521">
        <f t="shared" si="32"/>
        <v>0</v>
      </c>
      <c r="I60" s="519"/>
      <c r="J60" s="634">
        <f t="shared" ref="J60:AH60" si="34">IF($I14&gt;=25,$H60,IF(J$57&lt;=$I14,$H60,IF(J$57&lt;=($I14*($W14+1)),$H60,0)))</f>
        <v>0</v>
      </c>
      <c r="K60" s="634">
        <f t="shared" si="34"/>
        <v>0</v>
      </c>
      <c r="L60" s="634">
        <f t="shared" si="34"/>
        <v>0</v>
      </c>
      <c r="M60" s="634">
        <f t="shared" si="34"/>
        <v>0</v>
      </c>
      <c r="N60" s="634">
        <f t="shared" si="34"/>
        <v>0</v>
      </c>
      <c r="O60" s="634">
        <f t="shared" si="34"/>
        <v>0</v>
      </c>
      <c r="P60" s="634">
        <f t="shared" si="34"/>
        <v>0</v>
      </c>
      <c r="Q60" s="634">
        <f t="shared" si="34"/>
        <v>0</v>
      </c>
      <c r="R60" s="634">
        <f t="shared" si="34"/>
        <v>0</v>
      </c>
      <c r="S60" s="634">
        <f t="shared" si="34"/>
        <v>0</v>
      </c>
      <c r="T60" s="634">
        <f t="shared" si="34"/>
        <v>0</v>
      </c>
      <c r="U60" s="634">
        <f t="shared" si="34"/>
        <v>0</v>
      </c>
      <c r="V60" s="634">
        <f t="shared" si="34"/>
        <v>0</v>
      </c>
      <c r="W60" s="634">
        <f t="shared" si="34"/>
        <v>0</v>
      </c>
      <c r="X60" s="634">
        <f t="shared" si="34"/>
        <v>0</v>
      </c>
      <c r="Y60" s="634">
        <f t="shared" si="34"/>
        <v>0</v>
      </c>
      <c r="Z60" s="634">
        <f t="shared" si="34"/>
        <v>0</v>
      </c>
      <c r="AA60" s="634">
        <f t="shared" si="34"/>
        <v>0</v>
      </c>
      <c r="AB60" s="634">
        <f t="shared" si="34"/>
        <v>0</v>
      </c>
      <c r="AC60" s="634">
        <f t="shared" si="34"/>
        <v>0</v>
      </c>
      <c r="AD60" s="634">
        <f t="shared" si="34"/>
        <v>0</v>
      </c>
      <c r="AE60" s="634">
        <f t="shared" si="34"/>
        <v>0</v>
      </c>
      <c r="AF60" s="634">
        <f t="shared" si="34"/>
        <v>0</v>
      </c>
      <c r="AG60" s="634">
        <f t="shared" si="34"/>
        <v>0</v>
      </c>
      <c r="AH60" s="634">
        <f t="shared" si="34"/>
        <v>0</v>
      </c>
      <c r="AI60" s="323">
        <f t="shared" si="31"/>
        <v>0</v>
      </c>
      <c r="AJ60" s="138"/>
      <c r="AK60" s="138"/>
      <c r="AL60" s="139"/>
      <c r="AM60" s="138"/>
      <c r="AN60" s="138"/>
      <c r="AO60" s="138"/>
      <c r="AP60" s="138"/>
      <c r="AQ60" s="138"/>
      <c r="AR60" s="138"/>
      <c r="AS60" s="138"/>
      <c r="AT60" s="138"/>
      <c r="AU60" s="138"/>
      <c r="AV60" s="65"/>
    </row>
    <row r="61" spans="2:48" ht="15.75" thickBot="1">
      <c r="B61" s="15"/>
      <c r="C61" s="1227">
        <f t="shared" si="29"/>
        <v>4</v>
      </c>
      <c r="D61" s="1228">
        <f>O16</f>
        <v>0</v>
      </c>
      <c r="E61" s="328"/>
      <c r="F61" s="328"/>
      <c r="G61" s="328"/>
      <c r="H61" s="327">
        <f t="shared" si="32"/>
        <v>0</v>
      </c>
      <c r="I61" s="112"/>
      <c r="J61" s="634">
        <f t="shared" ref="J61:AH61" si="35">IF($I16&gt;=25,$H61,IF(J$57&lt;=$I16,$H61,IF(J$57&lt;=($I16*($W16+1)),$H61,0)))</f>
        <v>0</v>
      </c>
      <c r="K61" s="634">
        <f t="shared" si="35"/>
        <v>0</v>
      </c>
      <c r="L61" s="634">
        <f t="shared" si="35"/>
        <v>0</v>
      </c>
      <c r="M61" s="634">
        <f t="shared" si="35"/>
        <v>0</v>
      </c>
      <c r="N61" s="634">
        <f t="shared" si="35"/>
        <v>0</v>
      </c>
      <c r="O61" s="634">
        <f t="shared" si="35"/>
        <v>0</v>
      </c>
      <c r="P61" s="634">
        <f t="shared" si="35"/>
        <v>0</v>
      </c>
      <c r="Q61" s="634">
        <f t="shared" si="35"/>
        <v>0</v>
      </c>
      <c r="R61" s="634">
        <f t="shared" si="35"/>
        <v>0</v>
      </c>
      <c r="S61" s="634">
        <f t="shared" si="35"/>
        <v>0</v>
      </c>
      <c r="T61" s="634">
        <f t="shared" si="35"/>
        <v>0</v>
      </c>
      <c r="U61" s="634">
        <f t="shared" si="35"/>
        <v>0</v>
      </c>
      <c r="V61" s="634">
        <f t="shared" si="35"/>
        <v>0</v>
      </c>
      <c r="W61" s="634">
        <f t="shared" si="35"/>
        <v>0</v>
      </c>
      <c r="X61" s="634">
        <f t="shared" si="35"/>
        <v>0</v>
      </c>
      <c r="Y61" s="634">
        <f t="shared" si="35"/>
        <v>0</v>
      </c>
      <c r="Z61" s="634">
        <f t="shared" si="35"/>
        <v>0</v>
      </c>
      <c r="AA61" s="634">
        <f t="shared" si="35"/>
        <v>0</v>
      </c>
      <c r="AB61" s="634">
        <f t="shared" si="35"/>
        <v>0</v>
      </c>
      <c r="AC61" s="634">
        <f t="shared" si="35"/>
        <v>0</v>
      </c>
      <c r="AD61" s="634">
        <f t="shared" si="35"/>
        <v>0</v>
      </c>
      <c r="AE61" s="634">
        <f t="shared" si="35"/>
        <v>0</v>
      </c>
      <c r="AF61" s="634">
        <f t="shared" si="35"/>
        <v>0</v>
      </c>
      <c r="AG61" s="634">
        <f t="shared" si="35"/>
        <v>0</v>
      </c>
      <c r="AH61" s="634">
        <f t="shared" si="35"/>
        <v>0</v>
      </c>
      <c r="AI61" s="323">
        <f t="shared" si="31"/>
        <v>0</v>
      </c>
      <c r="AJ61" s="138"/>
      <c r="AK61" s="138"/>
      <c r="AL61" s="139"/>
      <c r="AM61" s="138"/>
      <c r="AN61" s="138"/>
      <c r="AO61" s="138"/>
      <c r="AP61" s="138"/>
      <c r="AQ61" s="138"/>
      <c r="AR61" s="138"/>
      <c r="AS61" s="138"/>
      <c r="AT61" s="138"/>
      <c r="AU61" s="138"/>
      <c r="AV61" s="65"/>
    </row>
    <row r="62" spans="2:48" ht="15.75" thickBot="1">
      <c r="B62" s="15"/>
      <c r="C62" s="1230">
        <f t="shared" si="29"/>
        <v>5</v>
      </c>
      <c r="D62" s="1226">
        <f>O17</f>
        <v>0</v>
      </c>
      <c r="E62" s="522"/>
      <c r="F62" s="522"/>
      <c r="G62" s="522"/>
      <c r="H62" s="521">
        <f t="shared" si="32"/>
        <v>0</v>
      </c>
      <c r="I62" s="519"/>
      <c r="J62" s="634">
        <f t="shared" ref="J62:AH62" si="36">IF($I17&gt;=25,$H62,IF(J$57&lt;=$I17,$H62,IF(J$57&lt;=($I17*($W17+1)),$H62,0)))</f>
        <v>0</v>
      </c>
      <c r="K62" s="634">
        <f t="shared" si="36"/>
        <v>0</v>
      </c>
      <c r="L62" s="634">
        <f t="shared" si="36"/>
        <v>0</v>
      </c>
      <c r="M62" s="634">
        <f t="shared" si="36"/>
        <v>0</v>
      </c>
      <c r="N62" s="634">
        <f t="shared" si="36"/>
        <v>0</v>
      </c>
      <c r="O62" s="634">
        <f t="shared" si="36"/>
        <v>0</v>
      </c>
      <c r="P62" s="634">
        <f t="shared" si="36"/>
        <v>0</v>
      </c>
      <c r="Q62" s="634">
        <f t="shared" si="36"/>
        <v>0</v>
      </c>
      <c r="R62" s="634">
        <f t="shared" si="36"/>
        <v>0</v>
      </c>
      <c r="S62" s="634">
        <f t="shared" si="36"/>
        <v>0</v>
      </c>
      <c r="T62" s="634">
        <f t="shared" si="36"/>
        <v>0</v>
      </c>
      <c r="U62" s="634">
        <f t="shared" si="36"/>
        <v>0</v>
      </c>
      <c r="V62" s="634">
        <f t="shared" si="36"/>
        <v>0</v>
      </c>
      <c r="W62" s="634">
        <f t="shared" si="36"/>
        <v>0</v>
      </c>
      <c r="X62" s="634">
        <f t="shared" si="36"/>
        <v>0</v>
      </c>
      <c r="Y62" s="634">
        <f t="shared" si="36"/>
        <v>0</v>
      </c>
      <c r="Z62" s="634">
        <f t="shared" si="36"/>
        <v>0</v>
      </c>
      <c r="AA62" s="634">
        <f t="shared" si="36"/>
        <v>0</v>
      </c>
      <c r="AB62" s="634">
        <f t="shared" si="36"/>
        <v>0</v>
      </c>
      <c r="AC62" s="634">
        <f t="shared" si="36"/>
        <v>0</v>
      </c>
      <c r="AD62" s="634">
        <f t="shared" si="36"/>
        <v>0</v>
      </c>
      <c r="AE62" s="634">
        <f t="shared" si="36"/>
        <v>0</v>
      </c>
      <c r="AF62" s="634">
        <f t="shared" si="36"/>
        <v>0</v>
      </c>
      <c r="AG62" s="634">
        <f t="shared" si="36"/>
        <v>0</v>
      </c>
      <c r="AH62" s="634">
        <f t="shared" si="36"/>
        <v>0</v>
      </c>
      <c r="AI62" s="323">
        <f t="shared" si="31"/>
        <v>0</v>
      </c>
      <c r="AJ62" s="138"/>
      <c r="AK62" s="138"/>
      <c r="AL62" s="139"/>
      <c r="AM62" s="138"/>
      <c r="AN62" s="138"/>
      <c r="AO62" s="138"/>
      <c r="AP62" s="138"/>
      <c r="AQ62" s="138"/>
      <c r="AR62" s="138"/>
      <c r="AS62" s="138"/>
      <c r="AT62" s="138"/>
      <c r="AU62" s="138"/>
      <c r="AV62" s="65"/>
    </row>
    <row r="63" spans="2:48" ht="15.75" thickBot="1">
      <c r="B63" s="15"/>
      <c r="C63" s="1231">
        <f t="shared" si="29"/>
        <v>6</v>
      </c>
      <c r="D63" s="1228">
        <f>O18</f>
        <v>0</v>
      </c>
      <c r="E63" s="330"/>
      <c r="F63" s="330"/>
      <c r="G63" s="330"/>
      <c r="H63" s="327">
        <f t="shared" si="32"/>
        <v>0</v>
      </c>
      <c r="I63" s="114"/>
      <c r="J63" s="634">
        <f t="shared" ref="J63:AH63" si="37">IF($I18&gt;=25,$H63,IF(J$57&lt;=$I18,$H63,IF(J$57&lt;=($I18*($W18+1)),$H63,0)))</f>
        <v>0</v>
      </c>
      <c r="K63" s="634">
        <f t="shared" si="37"/>
        <v>0</v>
      </c>
      <c r="L63" s="634">
        <f t="shared" si="37"/>
        <v>0</v>
      </c>
      <c r="M63" s="634">
        <f t="shared" si="37"/>
        <v>0</v>
      </c>
      <c r="N63" s="634">
        <f t="shared" si="37"/>
        <v>0</v>
      </c>
      <c r="O63" s="634">
        <f t="shared" si="37"/>
        <v>0</v>
      </c>
      <c r="P63" s="634">
        <f t="shared" si="37"/>
        <v>0</v>
      </c>
      <c r="Q63" s="634">
        <f t="shared" si="37"/>
        <v>0</v>
      </c>
      <c r="R63" s="634">
        <f t="shared" si="37"/>
        <v>0</v>
      </c>
      <c r="S63" s="634">
        <f t="shared" si="37"/>
        <v>0</v>
      </c>
      <c r="T63" s="634">
        <f t="shared" si="37"/>
        <v>0</v>
      </c>
      <c r="U63" s="634">
        <f t="shared" si="37"/>
        <v>0</v>
      </c>
      <c r="V63" s="634">
        <f t="shared" si="37"/>
        <v>0</v>
      </c>
      <c r="W63" s="634">
        <f t="shared" si="37"/>
        <v>0</v>
      </c>
      <c r="X63" s="634">
        <f t="shared" si="37"/>
        <v>0</v>
      </c>
      <c r="Y63" s="634">
        <f t="shared" si="37"/>
        <v>0</v>
      </c>
      <c r="Z63" s="634">
        <f t="shared" si="37"/>
        <v>0</v>
      </c>
      <c r="AA63" s="634">
        <f t="shared" si="37"/>
        <v>0</v>
      </c>
      <c r="AB63" s="634">
        <f t="shared" si="37"/>
        <v>0</v>
      </c>
      <c r="AC63" s="634">
        <f t="shared" si="37"/>
        <v>0</v>
      </c>
      <c r="AD63" s="634">
        <f t="shared" si="37"/>
        <v>0</v>
      </c>
      <c r="AE63" s="634">
        <f t="shared" si="37"/>
        <v>0</v>
      </c>
      <c r="AF63" s="634">
        <f t="shared" si="37"/>
        <v>0</v>
      </c>
      <c r="AG63" s="634">
        <f t="shared" si="37"/>
        <v>0</v>
      </c>
      <c r="AH63" s="634">
        <f t="shared" si="37"/>
        <v>0</v>
      </c>
      <c r="AI63" s="323">
        <f t="shared" si="31"/>
        <v>0</v>
      </c>
      <c r="AJ63" s="138"/>
      <c r="AK63" s="138"/>
      <c r="AL63" s="139"/>
      <c r="AM63" s="138"/>
      <c r="AN63" s="138"/>
      <c r="AO63" s="138"/>
      <c r="AP63" s="138"/>
      <c r="AQ63" s="138"/>
      <c r="AR63" s="138"/>
      <c r="AS63" s="138"/>
      <c r="AT63" s="138"/>
      <c r="AU63" s="138"/>
      <c r="AV63" s="65"/>
    </row>
    <row r="64" spans="2:48" ht="15.75" thickBot="1">
      <c r="B64" s="15"/>
      <c r="C64" s="1230">
        <f t="shared" si="29"/>
        <v>7</v>
      </c>
      <c r="D64" s="1226">
        <f>O20</f>
        <v>0</v>
      </c>
      <c r="E64" s="524"/>
      <c r="F64" s="524"/>
      <c r="G64" s="524"/>
      <c r="H64" s="521">
        <f t="shared" si="32"/>
        <v>0</v>
      </c>
      <c r="I64" s="520"/>
      <c r="J64" s="634">
        <f t="shared" ref="J64:AH64" si="38">IF($I20&gt;=25,$H64,IF(J$57&lt;=$I20,$H64,IF(J$57&lt;=($I20*($W20+1)),$H64,0)))</f>
        <v>0</v>
      </c>
      <c r="K64" s="634">
        <f t="shared" si="38"/>
        <v>0</v>
      </c>
      <c r="L64" s="634">
        <f t="shared" si="38"/>
        <v>0</v>
      </c>
      <c r="M64" s="634">
        <f t="shared" si="38"/>
        <v>0</v>
      </c>
      <c r="N64" s="634">
        <f t="shared" si="38"/>
        <v>0</v>
      </c>
      <c r="O64" s="634">
        <f t="shared" si="38"/>
        <v>0</v>
      </c>
      <c r="P64" s="634">
        <f t="shared" si="38"/>
        <v>0</v>
      </c>
      <c r="Q64" s="634">
        <f t="shared" si="38"/>
        <v>0</v>
      </c>
      <c r="R64" s="634">
        <f t="shared" si="38"/>
        <v>0</v>
      </c>
      <c r="S64" s="634">
        <f t="shared" si="38"/>
        <v>0</v>
      </c>
      <c r="T64" s="634">
        <f t="shared" si="38"/>
        <v>0</v>
      </c>
      <c r="U64" s="634">
        <f t="shared" si="38"/>
        <v>0</v>
      </c>
      <c r="V64" s="634">
        <f t="shared" si="38"/>
        <v>0</v>
      </c>
      <c r="W64" s="634">
        <f t="shared" si="38"/>
        <v>0</v>
      </c>
      <c r="X64" s="634">
        <f t="shared" si="38"/>
        <v>0</v>
      </c>
      <c r="Y64" s="634">
        <f t="shared" si="38"/>
        <v>0</v>
      </c>
      <c r="Z64" s="634">
        <f t="shared" si="38"/>
        <v>0</v>
      </c>
      <c r="AA64" s="634">
        <f t="shared" si="38"/>
        <v>0</v>
      </c>
      <c r="AB64" s="634">
        <f t="shared" si="38"/>
        <v>0</v>
      </c>
      <c r="AC64" s="634">
        <f t="shared" si="38"/>
        <v>0</v>
      </c>
      <c r="AD64" s="634">
        <f t="shared" si="38"/>
        <v>0</v>
      </c>
      <c r="AE64" s="634">
        <f t="shared" si="38"/>
        <v>0</v>
      </c>
      <c r="AF64" s="634">
        <f t="shared" si="38"/>
        <v>0</v>
      </c>
      <c r="AG64" s="634">
        <f t="shared" si="38"/>
        <v>0</v>
      </c>
      <c r="AH64" s="634">
        <f t="shared" si="38"/>
        <v>0</v>
      </c>
      <c r="AI64" s="323">
        <f t="shared" si="31"/>
        <v>0</v>
      </c>
      <c r="AJ64" s="138"/>
      <c r="AK64" s="138"/>
      <c r="AL64" s="139"/>
      <c r="AM64" s="138"/>
      <c r="AN64" s="138"/>
      <c r="AO64" s="138"/>
      <c r="AP64" s="138"/>
      <c r="AQ64" s="138"/>
      <c r="AR64" s="138"/>
      <c r="AS64" s="138"/>
      <c r="AT64" s="138"/>
      <c r="AU64" s="138"/>
      <c r="AV64" s="65"/>
    </row>
    <row r="65" spans="2:50" ht="15.75" thickBot="1">
      <c r="B65" s="15"/>
      <c r="C65" s="1231">
        <f t="shared" si="29"/>
        <v>8</v>
      </c>
      <c r="D65" s="1228">
        <f>O21</f>
        <v>0</v>
      </c>
      <c r="E65" s="330"/>
      <c r="F65" s="330"/>
      <c r="G65" s="330"/>
      <c r="H65" s="327">
        <f t="shared" si="32"/>
        <v>0</v>
      </c>
      <c r="I65" s="114"/>
      <c r="J65" s="634">
        <f t="shared" ref="J65:AH65" si="39">IF($I21&gt;=25,$H65,IF(J$57&lt;=$I21,$H65,IF(J$57&lt;=($I21*($W21+1)),$H65,0)))</f>
        <v>0</v>
      </c>
      <c r="K65" s="634">
        <f t="shared" si="39"/>
        <v>0</v>
      </c>
      <c r="L65" s="634">
        <f t="shared" si="39"/>
        <v>0</v>
      </c>
      <c r="M65" s="634">
        <f t="shared" si="39"/>
        <v>0</v>
      </c>
      <c r="N65" s="634">
        <f t="shared" si="39"/>
        <v>0</v>
      </c>
      <c r="O65" s="634">
        <f t="shared" si="39"/>
        <v>0</v>
      </c>
      <c r="P65" s="634">
        <f t="shared" si="39"/>
        <v>0</v>
      </c>
      <c r="Q65" s="634">
        <f t="shared" si="39"/>
        <v>0</v>
      </c>
      <c r="R65" s="634">
        <f t="shared" si="39"/>
        <v>0</v>
      </c>
      <c r="S65" s="634">
        <f t="shared" si="39"/>
        <v>0</v>
      </c>
      <c r="T65" s="634">
        <f t="shared" si="39"/>
        <v>0</v>
      </c>
      <c r="U65" s="634">
        <f t="shared" si="39"/>
        <v>0</v>
      </c>
      <c r="V65" s="634">
        <f t="shared" si="39"/>
        <v>0</v>
      </c>
      <c r="W65" s="634">
        <f t="shared" si="39"/>
        <v>0</v>
      </c>
      <c r="X65" s="634">
        <f t="shared" si="39"/>
        <v>0</v>
      </c>
      <c r="Y65" s="634">
        <f t="shared" si="39"/>
        <v>0</v>
      </c>
      <c r="Z65" s="634">
        <f t="shared" si="39"/>
        <v>0</v>
      </c>
      <c r="AA65" s="634">
        <f t="shared" si="39"/>
        <v>0</v>
      </c>
      <c r="AB65" s="634">
        <f t="shared" si="39"/>
        <v>0</v>
      </c>
      <c r="AC65" s="634">
        <f t="shared" si="39"/>
        <v>0</v>
      </c>
      <c r="AD65" s="634">
        <f t="shared" si="39"/>
        <v>0</v>
      </c>
      <c r="AE65" s="634">
        <f t="shared" si="39"/>
        <v>0</v>
      </c>
      <c r="AF65" s="634">
        <f t="shared" si="39"/>
        <v>0</v>
      </c>
      <c r="AG65" s="634">
        <f t="shared" si="39"/>
        <v>0</v>
      </c>
      <c r="AH65" s="634">
        <f t="shared" si="39"/>
        <v>0</v>
      </c>
      <c r="AI65" s="323">
        <f t="shared" si="31"/>
        <v>0</v>
      </c>
      <c r="AJ65" s="138"/>
      <c r="AK65" s="138"/>
      <c r="AL65" s="139"/>
      <c r="AM65" s="138"/>
      <c r="AN65" s="138"/>
      <c r="AO65" s="138"/>
      <c r="AP65" s="138"/>
      <c r="AQ65" s="138"/>
      <c r="AR65" s="138"/>
      <c r="AS65" s="138"/>
      <c r="AT65" s="138"/>
      <c r="AU65" s="138"/>
      <c r="AV65" s="65"/>
    </row>
    <row r="66" spans="2:50" ht="15.75" thickBot="1">
      <c r="B66" s="15"/>
      <c r="C66" s="1230">
        <f t="shared" si="29"/>
        <v>9</v>
      </c>
      <c r="D66" s="1226">
        <f>O22</f>
        <v>0</v>
      </c>
      <c r="E66" s="524"/>
      <c r="F66" s="524"/>
      <c r="G66" s="524"/>
      <c r="H66" s="521">
        <f t="shared" si="32"/>
        <v>0</v>
      </c>
      <c r="I66" s="520"/>
      <c r="J66" s="634">
        <f t="shared" ref="J66:AH66" si="40">IF($I22&gt;=25,$H66,IF(J$57&lt;=$I22,$H66,IF(J$57&lt;=($I22*($W22+1)),$H66,0)))</f>
        <v>0</v>
      </c>
      <c r="K66" s="634">
        <f t="shared" si="40"/>
        <v>0</v>
      </c>
      <c r="L66" s="634">
        <f t="shared" si="40"/>
        <v>0</v>
      </c>
      <c r="M66" s="634">
        <f t="shared" si="40"/>
        <v>0</v>
      </c>
      <c r="N66" s="634">
        <f t="shared" si="40"/>
        <v>0</v>
      </c>
      <c r="O66" s="634">
        <f t="shared" si="40"/>
        <v>0</v>
      </c>
      <c r="P66" s="634">
        <f t="shared" si="40"/>
        <v>0</v>
      </c>
      <c r="Q66" s="634">
        <f t="shared" si="40"/>
        <v>0</v>
      </c>
      <c r="R66" s="634">
        <f t="shared" si="40"/>
        <v>0</v>
      </c>
      <c r="S66" s="634">
        <f t="shared" si="40"/>
        <v>0</v>
      </c>
      <c r="T66" s="634">
        <f t="shared" si="40"/>
        <v>0</v>
      </c>
      <c r="U66" s="634">
        <f t="shared" si="40"/>
        <v>0</v>
      </c>
      <c r="V66" s="634">
        <f t="shared" si="40"/>
        <v>0</v>
      </c>
      <c r="W66" s="634">
        <f t="shared" si="40"/>
        <v>0</v>
      </c>
      <c r="X66" s="634">
        <f t="shared" si="40"/>
        <v>0</v>
      </c>
      <c r="Y66" s="634">
        <f t="shared" si="40"/>
        <v>0</v>
      </c>
      <c r="Z66" s="634">
        <f t="shared" si="40"/>
        <v>0</v>
      </c>
      <c r="AA66" s="634">
        <f t="shared" si="40"/>
        <v>0</v>
      </c>
      <c r="AB66" s="634">
        <f t="shared" si="40"/>
        <v>0</v>
      </c>
      <c r="AC66" s="634">
        <f t="shared" si="40"/>
        <v>0</v>
      </c>
      <c r="AD66" s="634">
        <f t="shared" si="40"/>
        <v>0</v>
      </c>
      <c r="AE66" s="634">
        <f t="shared" si="40"/>
        <v>0</v>
      </c>
      <c r="AF66" s="634">
        <f t="shared" si="40"/>
        <v>0</v>
      </c>
      <c r="AG66" s="634">
        <f t="shared" si="40"/>
        <v>0</v>
      </c>
      <c r="AH66" s="634">
        <f t="shared" si="40"/>
        <v>0</v>
      </c>
      <c r="AI66" s="323">
        <f t="shared" si="31"/>
        <v>0</v>
      </c>
      <c r="AJ66" s="138"/>
      <c r="AK66" s="138"/>
      <c r="AL66" s="139"/>
      <c r="AM66" s="138"/>
      <c r="AN66" s="138"/>
      <c r="AO66" s="138"/>
      <c r="AP66" s="138"/>
      <c r="AQ66" s="138"/>
      <c r="AR66" s="138"/>
      <c r="AS66" s="138"/>
      <c r="AT66" s="138"/>
      <c r="AU66" s="138"/>
      <c r="AV66" s="65"/>
    </row>
    <row r="67" spans="2:50" ht="15.75" customHeight="1" thickBot="1">
      <c r="B67" s="15"/>
      <c r="C67" s="1231">
        <f t="shared" si="29"/>
        <v>10</v>
      </c>
      <c r="D67" s="1228">
        <f>O23</f>
        <v>0</v>
      </c>
      <c r="E67" s="330"/>
      <c r="F67" s="330"/>
      <c r="G67" s="330"/>
      <c r="H67" s="327">
        <f t="shared" si="32"/>
        <v>0</v>
      </c>
      <c r="I67" s="114"/>
      <c r="J67" s="634">
        <f t="shared" ref="J67:AH67" si="41">IF($I23&gt;=25,$H67,IF(J$57&lt;=$I23,$H67,IF(J$57&lt;=($I23*($W23+1)),$H67,0)))</f>
        <v>0</v>
      </c>
      <c r="K67" s="634">
        <f t="shared" si="41"/>
        <v>0</v>
      </c>
      <c r="L67" s="634">
        <f t="shared" si="41"/>
        <v>0</v>
      </c>
      <c r="M67" s="634">
        <f t="shared" si="41"/>
        <v>0</v>
      </c>
      <c r="N67" s="634">
        <f t="shared" si="41"/>
        <v>0</v>
      </c>
      <c r="O67" s="634">
        <f t="shared" si="41"/>
        <v>0</v>
      </c>
      <c r="P67" s="634">
        <f t="shared" si="41"/>
        <v>0</v>
      </c>
      <c r="Q67" s="634">
        <f t="shared" si="41"/>
        <v>0</v>
      </c>
      <c r="R67" s="634">
        <f t="shared" si="41"/>
        <v>0</v>
      </c>
      <c r="S67" s="634">
        <f t="shared" si="41"/>
        <v>0</v>
      </c>
      <c r="T67" s="634">
        <f t="shared" si="41"/>
        <v>0</v>
      </c>
      <c r="U67" s="634">
        <f t="shared" si="41"/>
        <v>0</v>
      </c>
      <c r="V67" s="634">
        <f t="shared" si="41"/>
        <v>0</v>
      </c>
      <c r="W67" s="634">
        <f t="shared" si="41"/>
        <v>0</v>
      </c>
      <c r="X67" s="634">
        <f t="shared" si="41"/>
        <v>0</v>
      </c>
      <c r="Y67" s="634">
        <f t="shared" si="41"/>
        <v>0</v>
      </c>
      <c r="Z67" s="634">
        <f t="shared" si="41"/>
        <v>0</v>
      </c>
      <c r="AA67" s="634">
        <f t="shared" si="41"/>
        <v>0</v>
      </c>
      <c r="AB67" s="634">
        <f t="shared" si="41"/>
        <v>0</v>
      </c>
      <c r="AC67" s="634">
        <f t="shared" si="41"/>
        <v>0</v>
      </c>
      <c r="AD67" s="634">
        <f t="shared" si="41"/>
        <v>0</v>
      </c>
      <c r="AE67" s="634">
        <f t="shared" si="41"/>
        <v>0</v>
      </c>
      <c r="AF67" s="634">
        <f t="shared" si="41"/>
        <v>0</v>
      </c>
      <c r="AG67" s="634">
        <f t="shared" si="41"/>
        <v>0</v>
      </c>
      <c r="AH67" s="634">
        <f t="shared" si="41"/>
        <v>0</v>
      </c>
      <c r="AI67" s="324">
        <f>SUM(P67:AH67)</f>
        <v>0</v>
      </c>
      <c r="AJ67" s="138"/>
      <c r="AK67" s="138"/>
      <c r="AL67" s="139"/>
      <c r="AM67" s="138"/>
      <c r="AN67" s="138"/>
      <c r="AO67" s="138"/>
      <c r="AP67" s="138"/>
      <c r="AQ67" s="138"/>
      <c r="AR67" s="138"/>
      <c r="AS67" s="138"/>
      <c r="AT67" s="138"/>
      <c r="AU67" s="138"/>
      <c r="AV67" s="65"/>
    </row>
    <row r="68" spans="2:50" ht="15.75" thickBot="1">
      <c r="B68" s="15"/>
      <c r="C68" s="125"/>
      <c r="D68" s="122"/>
      <c r="E68" s="122"/>
      <c r="F68" s="122"/>
      <c r="G68" s="122"/>
      <c r="H68" s="112"/>
      <c r="I68" s="116" t="s">
        <v>29</v>
      </c>
      <c r="J68" s="325">
        <f t="shared" ref="J68:AH68" si="42">SUM(J58:J67)</f>
        <v>0</v>
      </c>
      <c r="K68" s="325">
        <f t="shared" si="42"/>
        <v>0</v>
      </c>
      <c r="L68" s="325">
        <f t="shared" si="42"/>
        <v>0</v>
      </c>
      <c r="M68" s="325">
        <f t="shared" si="42"/>
        <v>0</v>
      </c>
      <c r="N68" s="325">
        <f t="shared" si="42"/>
        <v>0</v>
      </c>
      <c r="O68" s="325">
        <f t="shared" si="42"/>
        <v>0</v>
      </c>
      <c r="P68" s="325">
        <f t="shared" si="42"/>
        <v>0</v>
      </c>
      <c r="Q68" s="325">
        <f t="shared" si="42"/>
        <v>0</v>
      </c>
      <c r="R68" s="325">
        <f t="shared" si="42"/>
        <v>0</v>
      </c>
      <c r="S68" s="325">
        <f t="shared" si="42"/>
        <v>0</v>
      </c>
      <c r="T68" s="325">
        <f t="shared" si="42"/>
        <v>0</v>
      </c>
      <c r="U68" s="325">
        <f t="shared" si="42"/>
        <v>0</v>
      </c>
      <c r="V68" s="325">
        <f t="shared" si="42"/>
        <v>0</v>
      </c>
      <c r="W68" s="325">
        <f t="shared" si="42"/>
        <v>0</v>
      </c>
      <c r="X68" s="325">
        <f t="shared" si="42"/>
        <v>0</v>
      </c>
      <c r="Y68" s="325">
        <f t="shared" si="42"/>
        <v>0</v>
      </c>
      <c r="Z68" s="325">
        <f t="shared" si="42"/>
        <v>0</v>
      </c>
      <c r="AA68" s="325">
        <f t="shared" si="42"/>
        <v>0</v>
      </c>
      <c r="AB68" s="325">
        <f t="shared" si="42"/>
        <v>0</v>
      </c>
      <c r="AC68" s="325">
        <f t="shared" si="42"/>
        <v>0</v>
      </c>
      <c r="AD68" s="325">
        <f t="shared" si="42"/>
        <v>0</v>
      </c>
      <c r="AE68" s="325">
        <f t="shared" si="42"/>
        <v>0</v>
      </c>
      <c r="AF68" s="325">
        <f t="shared" si="42"/>
        <v>0</v>
      </c>
      <c r="AG68" s="325">
        <f t="shared" si="42"/>
        <v>0</v>
      </c>
      <c r="AH68" s="325">
        <f t="shared" si="42"/>
        <v>0</v>
      </c>
      <c r="AI68" s="326">
        <f>SUM(AI58:AI67)</f>
        <v>0</v>
      </c>
      <c r="AJ68" s="138"/>
      <c r="AK68" s="138"/>
      <c r="AL68" s="139"/>
      <c r="AM68" s="138"/>
      <c r="AN68" s="138"/>
      <c r="AO68" s="138"/>
      <c r="AP68" s="138"/>
      <c r="AQ68" s="138"/>
      <c r="AR68" s="138"/>
      <c r="AS68" s="138"/>
      <c r="AT68" s="138"/>
      <c r="AU68" s="138"/>
      <c r="AV68" s="65"/>
    </row>
    <row r="69" spans="2:50" ht="24.75" customHeight="1" thickBot="1">
      <c r="B69" s="15"/>
      <c r="C69" s="127"/>
      <c r="D69" s="128"/>
      <c r="E69" s="128"/>
      <c r="F69" s="128"/>
      <c r="G69" s="128"/>
      <c r="H69" s="128"/>
      <c r="I69" s="128"/>
      <c r="J69" s="128"/>
      <c r="K69" s="128"/>
      <c r="L69" s="128"/>
      <c r="M69" s="128"/>
      <c r="N69" s="128"/>
      <c r="O69" s="128"/>
      <c r="P69" s="128"/>
      <c r="Q69" s="128"/>
      <c r="R69" s="128"/>
      <c r="S69" s="128"/>
      <c r="T69" s="128"/>
      <c r="U69" s="130"/>
      <c r="V69" s="130"/>
      <c r="W69" s="130"/>
      <c r="X69" s="130"/>
      <c r="Y69" s="130"/>
      <c r="Z69" s="130"/>
      <c r="AA69" s="130"/>
      <c r="AB69" s="130"/>
      <c r="AC69" s="130"/>
      <c r="AD69" s="130"/>
      <c r="AE69" s="130"/>
      <c r="AF69" s="130"/>
      <c r="AG69" s="130"/>
      <c r="AH69" s="130"/>
      <c r="AI69" s="131"/>
      <c r="AJ69" s="138"/>
      <c r="AK69" s="138"/>
      <c r="AL69" s="139"/>
      <c r="AM69" s="138"/>
      <c r="AN69" s="138"/>
      <c r="AO69" s="138"/>
      <c r="AP69" s="138"/>
      <c r="AQ69" s="138"/>
      <c r="AR69" s="138"/>
      <c r="AS69" s="138"/>
      <c r="AT69" s="138"/>
      <c r="AU69" s="138"/>
      <c r="AV69" s="65"/>
    </row>
    <row r="70" spans="2:50" ht="24.75" customHeight="1">
      <c r="B70" s="15"/>
      <c r="C70" s="132"/>
      <c r="D70" s="132"/>
      <c r="E70" s="132"/>
      <c r="F70" s="132"/>
      <c r="G70" s="132"/>
      <c r="H70" s="132"/>
      <c r="I70" s="132"/>
      <c r="J70" s="132"/>
      <c r="K70" s="132"/>
      <c r="L70" s="132"/>
      <c r="M70" s="132"/>
      <c r="N70" s="132"/>
      <c r="O70" s="132"/>
      <c r="P70" s="132"/>
      <c r="Q70" s="132"/>
      <c r="R70" s="132"/>
      <c r="S70" s="132"/>
      <c r="T70" s="132"/>
      <c r="U70" s="109"/>
      <c r="V70" s="109"/>
      <c r="W70" s="109"/>
      <c r="X70" s="109"/>
      <c r="Y70" s="109"/>
      <c r="Z70" s="109"/>
      <c r="AA70" s="109"/>
      <c r="AB70" s="109"/>
      <c r="AC70" s="109"/>
      <c r="AD70" s="109"/>
      <c r="AE70" s="109"/>
      <c r="AF70" s="109"/>
      <c r="AG70" s="109"/>
      <c r="AH70" s="109"/>
      <c r="AI70" s="109"/>
      <c r="AJ70" s="138"/>
      <c r="AK70" s="138"/>
      <c r="AL70" s="139"/>
      <c r="AM70" s="138"/>
      <c r="AN70" s="138"/>
      <c r="AO70" s="138"/>
      <c r="AP70" s="138"/>
      <c r="AQ70" s="138"/>
      <c r="AR70" s="138"/>
      <c r="AS70" s="138"/>
      <c r="AT70" s="138"/>
      <c r="AU70" s="138"/>
      <c r="AV70" s="65"/>
      <c r="AW70" s="138"/>
      <c r="AX70" s="135"/>
    </row>
    <row r="71" spans="2:50">
      <c r="B71" s="15"/>
      <c r="C71" s="2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5"/>
      <c r="AM71" s="11"/>
      <c r="AN71" s="11"/>
      <c r="AO71" s="11"/>
      <c r="AP71" s="11"/>
      <c r="AQ71" s="11"/>
      <c r="AR71" s="11"/>
      <c r="AS71" s="11"/>
      <c r="AT71" s="11"/>
      <c r="AU71" s="11"/>
      <c r="AV71" s="65"/>
      <c r="AW71" s="138"/>
      <c r="AX71" s="135"/>
    </row>
    <row r="72" spans="2:50">
      <c r="B72" s="15"/>
      <c r="C72" s="2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5"/>
      <c r="AM72" s="11"/>
      <c r="AN72" s="11"/>
      <c r="AO72" s="11"/>
      <c r="AP72" s="11"/>
      <c r="AQ72" s="11"/>
      <c r="AR72" s="11"/>
      <c r="AS72" s="11"/>
      <c r="AT72" s="11"/>
      <c r="AU72" s="11"/>
      <c r="AV72" s="65"/>
      <c r="AW72" s="138"/>
      <c r="AX72" s="135"/>
    </row>
    <row r="73" spans="2:50" ht="15.75" thickBot="1">
      <c r="B73" s="133"/>
      <c r="C73" s="591"/>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15"/>
      <c r="AM73" s="11"/>
      <c r="AN73" s="11"/>
      <c r="AO73" s="11"/>
      <c r="AP73" s="11"/>
      <c r="AQ73" s="11"/>
      <c r="AR73" s="11"/>
      <c r="AS73" s="11"/>
      <c r="AT73" s="11"/>
      <c r="AU73" s="11"/>
      <c r="AV73" s="11"/>
      <c r="AW73" s="138"/>
      <c r="AX73" s="135"/>
    </row>
    <row r="74" spans="2:50">
      <c r="AD74" s="3"/>
      <c r="AE74" s="3"/>
      <c r="AX74" s="75"/>
    </row>
    <row r="75" spans="2:50">
      <c r="AD75" s="3"/>
      <c r="AE75" s="3"/>
      <c r="AX75" s="75"/>
    </row>
    <row r="76" spans="2:50">
      <c r="AF76" s="4"/>
      <c r="AX76" s="75"/>
    </row>
    <row r="77" spans="2:50">
      <c r="AF77" s="4"/>
      <c r="AX77" s="75"/>
    </row>
    <row r="78" spans="2:50">
      <c r="AW78" s="75"/>
    </row>
    <row r="79" spans="2:50">
      <c r="V79" s="4"/>
      <c r="W79" s="4"/>
      <c r="AD79" s="3"/>
      <c r="AE79" s="3"/>
      <c r="AO79" s="75"/>
    </row>
    <row r="80" spans="2:50">
      <c r="V80" s="4"/>
      <c r="W80" s="4"/>
      <c r="AD80" s="3"/>
      <c r="AE80" s="3"/>
      <c r="AO80" s="75"/>
    </row>
    <row r="81" spans="22:41">
      <c r="V81" s="4"/>
      <c r="W81" s="4"/>
      <c r="AD81" s="3"/>
      <c r="AE81" s="3"/>
      <c r="AO81" s="75"/>
    </row>
    <row r="82" spans="22:41">
      <c r="V82" s="4"/>
      <c r="W82" s="4"/>
      <c r="AD82" s="3"/>
      <c r="AE82" s="3"/>
      <c r="AO82" s="75"/>
    </row>
    <row r="83" spans="22:41">
      <c r="V83" s="4"/>
      <c r="W83" s="4"/>
      <c r="AD83" s="3"/>
      <c r="AE83" s="3"/>
      <c r="AO83" s="75"/>
    </row>
    <row r="84" spans="22:41">
      <c r="V84" s="4"/>
      <c r="W84" s="4"/>
      <c r="AD84" s="3"/>
      <c r="AE84" s="3"/>
      <c r="AO84" s="75"/>
    </row>
    <row r="85" spans="22:41">
      <c r="V85" s="4"/>
      <c r="W85" s="4"/>
      <c r="AD85" s="3"/>
      <c r="AE85" s="3"/>
      <c r="AO85" s="75"/>
    </row>
    <row r="86" spans="22:41">
      <c r="V86" s="4"/>
      <c r="W86" s="4"/>
      <c r="AD86" s="3"/>
      <c r="AE86" s="3"/>
      <c r="AO86" s="75"/>
    </row>
    <row r="87" spans="22:41">
      <c r="V87" s="4"/>
      <c r="W87" s="4"/>
      <c r="AD87" s="3"/>
      <c r="AE87" s="3"/>
      <c r="AO87" s="75"/>
    </row>
    <row r="88" spans="22:41">
      <c r="V88" s="4"/>
      <c r="W88" s="4"/>
      <c r="AD88" s="3"/>
      <c r="AE88" s="3"/>
      <c r="AO88" s="75"/>
    </row>
    <row r="89" spans="22:41">
      <c r="V89" s="4"/>
      <c r="W89" s="4"/>
      <c r="AD89" s="3"/>
      <c r="AE89" s="3"/>
      <c r="AO89" s="75"/>
    </row>
    <row r="90" spans="22:41">
      <c r="V90" s="4"/>
      <c r="W90" s="4"/>
      <c r="AD90" s="3"/>
      <c r="AE90" s="3"/>
      <c r="AO90" s="75"/>
    </row>
    <row r="91" spans="22:41">
      <c r="V91" s="4"/>
      <c r="W91" s="4"/>
      <c r="AD91" s="3"/>
      <c r="AE91" s="3"/>
      <c r="AO91" s="75"/>
    </row>
    <row r="92" spans="22:41">
      <c r="V92" s="4"/>
      <c r="W92" s="4"/>
      <c r="AD92" s="3"/>
      <c r="AE92" s="3"/>
      <c r="AO92" s="75"/>
    </row>
    <row r="93" spans="22:41">
      <c r="V93" s="4"/>
      <c r="W93" s="4"/>
      <c r="AD93" s="3"/>
      <c r="AE93" s="3"/>
      <c r="AO93" s="75"/>
    </row>
    <row r="94" spans="22:41">
      <c r="V94" s="4"/>
      <c r="W94" s="4"/>
      <c r="AD94" s="3"/>
      <c r="AE94" s="3"/>
      <c r="AO94" s="75"/>
    </row>
    <row r="95" spans="22:41">
      <c r="V95" s="4"/>
      <c r="W95" s="4"/>
      <c r="AD95" s="3"/>
      <c r="AE95" s="3"/>
      <c r="AO95" s="75"/>
    </row>
    <row r="96" spans="22:41">
      <c r="V96" s="4"/>
      <c r="W96" s="4"/>
      <c r="AD96" s="3"/>
      <c r="AE96" s="3"/>
      <c r="AO96" s="75"/>
    </row>
    <row r="97" spans="22:49">
      <c r="V97" s="4"/>
      <c r="W97" s="4"/>
      <c r="AD97" s="3"/>
      <c r="AE97" s="3"/>
      <c r="AO97" s="75"/>
    </row>
    <row r="98" spans="22:49">
      <c r="V98" s="4"/>
      <c r="W98" s="4"/>
      <c r="AD98" s="3"/>
      <c r="AE98" s="3"/>
      <c r="AO98" s="75"/>
    </row>
    <row r="99" spans="22:49">
      <c r="V99" s="4"/>
      <c r="W99" s="4"/>
      <c r="AD99" s="3"/>
      <c r="AE99" s="3"/>
      <c r="AO99" s="75"/>
    </row>
    <row r="100" spans="22:49">
      <c r="V100" s="4"/>
      <c r="W100" s="4"/>
      <c r="AD100" s="3"/>
      <c r="AE100" s="3"/>
      <c r="AO100" s="75"/>
    </row>
    <row r="101" spans="22:49">
      <c r="V101" s="4"/>
      <c r="W101" s="4"/>
      <c r="AD101" s="3"/>
      <c r="AE101" s="3"/>
      <c r="AO101" s="75"/>
    </row>
    <row r="102" spans="22:49">
      <c r="V102" s="4"/>
      <c r="W102" s="4"/>
      <c r="AD102" s="3"/>
      <c r="AE102" s="3"/>
      <c r="AO102" s="75"/>
    </row>
    <row r="103" spans="22:49">
      <c r="V103" s="4"/>
      <c r="W103" s="4"/>
      <c r="AD103" s="3"/>
      <c r="AE103" s="3"/>
      <c r="AO103" s="75"/>
    </row>
    <row r="104" spans="22:49">
      <c r="V104" s="4"/>
      <c r="W104" s="4"/>
      <c r="AD104" s="3"/>
      <c r="AE104" s="3"/>
      <c r="AO104" s="75"/>
    </row>
    <row r="105" spans="22:49">
      <c r="V105" s="4"/>
      <c r="W105" s="4"/>
      <c r="AD105" s="3"/>
      <c r="AE105" s="3"/>
      <c r="AO105" s="75"/>
    </row>
    <row r="106" spans="22:49">
      <c r="V106" s="4"/>
      <c r="W106" s="4"/>
      <c r="AD106" s="3"/>
      <c r="AE106" s="3"/>
      <c r="AO106" s="75"/>
    </row>
    <row r="107" spans="22:49">
      <c r="V107" s="4"/>
      <c r="W107" s="4"/>
      <c r="AD107" s="3"/>
      <c r="AE107" s="3"/>
      <c r="AO107" s="75"/>
    </row>
    <row r="108" spans="22:49">
      <c r="V108" s="4"/>
      <c r="W108" s="4"/>
      <c r="AD108" s="3"/>
      <c r="AE108" s="3"/>
    </row>
    <row r="109" spans="22:49">
      <c r="V109" s="4"/>
      <c r="W109" s="4"/>
      <c r="AD109" s="3"/>
      <c r="AE109" s="3"/>
      <c r="AO109" s="75"/>
    </row>
    <row r="110" spans="22:49">
      <c r="V110" s="4"/>
      <c r="W110" s="4"/>
      <c r="AD110" s="3"/>
      <c r="AE110" s="3"/>
    </row>
    <row r="111" spans="22:49">
      <c r="AW111" s="75"/>
    </row>
    <row r="113" spans="49:49">
      <c r="AW113" s="75"/>
    </row>
    <row r="115" spans="49:49">
      <c r="AW115" s="75"/>
    </row>
    <row r="117" spans="49:49">
      <c r="AW117" s="75"/>
    </row>
    <row r="119" spans="49:49">
      <c r="AW119" s="75"/>
    </row>
    <row r="121" spans="49:49">
      <c r="AW121" s="75"/>
    </row>
    <row r="122" spans="49:49">
      <c r="AW122" s="3">
        <v>76</v>
      </c>
    </row>
    <row r="123" spans="49:49">
      <c r="AW123" s="75">
        <v>77</v>
      </c>
    </row>
    <row r="124" spans="49:49">
      <c r="AW124" s="3">
        <v>78</v>
      </c>
    </row>
  </sheetData>
  <sheetProtection algorithmName="SHA-512" hashValue="Su6uboehmwYtJTBN6Ya0dh/gSJNWXbeKfuu3ns1DDVuGz8iyieuhiO+5H01RRPbBM8q7Nh3DuIT6hEToyWAFfQ==" saltValue="Xyt5k3Y2CdV3yJ4A3HgqmQ==" spinCount="100000" sheet="1" objects="1" scenarios="1"/>
  <protectedRanges>
    <protectedRange sqref="D12:H14 D16:H18 D20:N23 J12:N14 J16:N18 F26:F34 U12:W14 U16:W18 U20:W23 Y12:Z14 Y20:Z23" name="Intervalo1"/>
    <protectedRange sqref="Y26:Z34" name="Folha2"/>
  </protectedRanges>
  <mergeCells count="56">
    <mergeCell ref="C2:D2"/>
    <mergeCell ref="C5:E5"/>
    <mergeCell ref="C6:I6"/>
    <mergeCell ref="C7:E7"/>
    <mergeCell ref="Y8:AE8"/>
    <mergeCell ref="J8:X8"/>
    <mergeCell ref="AD16:AD18"/>
    <mergeCell ref="AA16:AC18"/>
    <mergeCell ref="Y16:Z18"/>
    <mergeCell ref="C15:I15"/>
    <mergeCell ref="F10:G10"/>
    <mergeCell ref="F12:G12"/>
    <mergeCell ref="F13:G13"/>
    <mergeCell ref="F14:G14"/>
    <mergeCell ref="F16:G16"/>
    <mergeCell ref="F17:G17"/>
    <mergeCell ref="F18:G18"/>
    <mergeCell ref="J9:O9"/>
    <mergeCell ref="Q9:R9"/>
    <mergeCell ref="D25:E25"/>
    <mergeCell ref="D26:E28"/>
    <mergeCell ref="G26:I26"/>
    <mergeCell ref="G27:I27"/>
    <mergeCell ref="G28:I28"/>
    <mergeCell ref="G25:I25"/>
    <mergeCell ref="C11:F11"/>
    <mergeCell ref="C19:F19"/>
    <mergeCell ref="C24:F24"/>
    <mergeCell ref="H57:I57"/>
    <mergeCell ref="H44:I44"/>
    <mergeCell ref="J43:AI43"/>
    <mergeCell ref="J42:AI42"/>
    <mergeCell ref="G29:I29"/>
    <mergeCell ref="G30:I30"/>
    <mergeCell ref="G31:I31"/>
    <mergeCell ref="G32:I32"/>
    <mergeCell ref="G33:I33"/>
    <mergeCell ref="G34:I34"/>
    <mergeCell ref="J26:X34"/>
    <mergeCell ref="AA32:AA34"/>
    <mergeCell ref="AA26:AA28"/>
    <mergeCell ref="AA29:AA31"/>
    <mergeCell ref="C40:F40"/>
    <mergeCell ref="F20:G20"/>
    <mergeCell ref="F21:G21"/>
    <mergeCell ref="F22:G22"/>
    <mergeCell ref="F23:G23"/>
    <mergeCell ref="C39:D39"/>
    <mergeCell ref="C32:C34"/>
    <mergeCell ref="D32:E34"/>
    <mergeCell ref="C38:D38"/>
    <mergeCell ref="C26:C28"/>
    <mergeCell ref="C36:D36"/>
    <mergeCell ref="C37:D37"/>
    <mergeCell ref="C29:C31"/>
    <mergeCell ref="D29:E31"/>
  </mergeCells>
  <phoneticPr fontId="78" type="noConversion"/>
  <conditionalFormatting sqref="D12:F14 H12:H14 D16:F18 H16:H18 D20:F23 H20:I23">
    <cfRule type="containsBlanks" dxfId="68" priority="35">
      <formula>LEN(TRIM(D12))=0</formula>
    </cfRule>
  </conditionalFormatting>
  <conditionalFormatting sqref="J12:N14 U12:W14 Y20:Z23 U20:W23 J20:N23 U16:W18 J16:N18 Y12:Z14">
    <cfRule type="containsBlanks" dxfId="67" priority="34">
      <formula>LEN(TRIM(J12))=0</formula>
    </cfRule>
  </conditionalFormatting>
  <conditionalFormatting sqref="F26:F28">
    <cfRule type="containsBlanks" dxfId="66" priority="28">
      <formula>LEN(TRIM(F26))=0</formula>
    </cfRule>
  </conditionalFormatting>
  <conditionalFormatting sqref="D26 D29 D32">
    <cfRule type="containsBlanks" dxfId="65" priority="27">
      <formula>LEN(TRIM(D26))=0</formula>
    </cfRule>
  </conditionalFormatting>
  <conditionalFormatting sqref="F29:F31">
    <cfRule type="containsBlanks" dxfId="64" priority="26">
      <formula>LEN(TRIM(F29))=0</formula>
    </cfRule>
  </conditionalFormatting>
  <conditionalFormatting sqref="F32:F34">
    <cfRule type="containsBlanks" dxfId="63" priority="24">
      <formula>LEN(TRIM(F32))=0</formula>
    </cfRule>
  </conditionalFormatting>
  <conditionalFormatting sqref="Y26:Z31">
    <cfRule type="containsBlanks" dxfId="62" priority="8">
      <formula>LEN(TRIM(Y26))=0</formula>
    </cfRule>
  </conditionalFormatting>
  <conditionalFormatting sqref="Y32:Z34">
    <cfRule type="containsBlanks" dxfId="61" priority="7">
      <formula>LEN(TRIM(Y32))=0</formula>
    </cfRule>
  </conditionalFormatting>
  <conditionalFormatting sqref="AF12:AF34">
    <cfRule type="containsText" dxfId="60" priority="6" operator="containsText" text="p.f.">
      <formula>NOT(ISERROR(SEARCH("p.f.",AF12)))</formula>
    </cfRule>
  </conditionalFormatting>
  <conditionalFormatting sqref="G26:G28">
    <cfRule type="containsBlanks" dxfId="59" priority="5">
      <formula>LEN(TRIM(G26))=0</formula>
    </cfRule>
  </conditionalFormatting>
  <conditionalFormatting sqref="G29:G31">
    <cfRule type="containsBlanks" dxfId="58" priority="2">
      <formula>LEN(TRIM(G29))=0</formula>
    </cfRule>
  </conditionalFormatting>
  <conditionalFormatting sqref="G32:G34">
    <cfRule type="containsBlanks" dxfId="57" priority="1">
      <formula>LEN(TRIM(G32))=0</formula>
    </cfRule>
  </conditionalFormatting>
  <hyperlinks>
    <hyperlink ref="L2" location="Home!A1" display="Home"/>
    <hyperlink ref="J2" location="'0. Ajuda'!Área_de_Impressão" display="Ajuda"/>
  </hyperlinks>
  <pageMargins left="0.7" right="0.7" top="0.75" bottom="0.75" header="0.3" footer="0.3"/>
  <pageSetup paperSize="9" scale="22" fitToHeight="0" orientation="landscape" r:id="rId1"/>
  <ignoredErrors>
    <ignoredError sqref="S35"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'AP.2. Fatores de conversão'!$M$2:$M$3</xm:f>
          </x14:formula1>
          <xm:sqref>E16:E18 E12:E14 E20:E23</xm:sqref>
        </x14:dataValidation>
        <x14:dataValidation type="list" allowBlank="1" showInputMessage="1" showErrorMessage="1">
          <x14:formula1>
            <xm:f>'AP.1. Valores-Padrão'!$D$14:$D$17</xm:f>
          </x14:formula1>
          <xm:sqref>F12:F14 F16:F18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pageSetUpPr fitToPage="1"/>
  </sheetPr>
  <dimension ref="B1:BH111"/>
  <sheetViews>
    <sheetView showGridLines="0" zoomScale="70" zoomScaleNormal="70" workbookViewId="0"/>
  </sheetViews>
  <sheetFormatPr defaultColWidth="9.140625" defaultRowHeight="15"/>
  <cols>
    <col min="1" max="2" width="9.140625" style="3"/>
    <col min="3" max="3" width="11.5703125" style="1" customWidth="1"/>
    <col min="4" max="4" width="48.42578125" style="3" customWidth="1"/>
    <col min="5" max="5" width="21.7109375" style="3" customWidth="1"/>
    <col min="6" max="6" width="62.28515625" style="3" customWidth="1"/>
    <col min="7" max="7" width="33.7109375" style="3" customWidth="1"/>
    <col min="8" max="8" width="11.42578125" style="3" customWidth="1"/>
    <col min="9" max="9" width="19" style="3" customWidth="1"/>
    <col min="10" max="16" width="13.5703125" style="3" customWidth="1"/>
    <col min="17" max="17" width="17.28515625" style="3" customWidth="1"/>
    <col min="18" max="18" width="15" style="3" customWidth="1"/>
    <col min="19" max="21" width="13.5703125" style="3" customWidth="1"/>
    <col min="22" max="22" width="17" style="3" customWidth="1"/>
    <col min="23" max="23" width="16.140625" style="3" customWidth="1"/>
    <col min="24" max="24" width="13.5703125" style="3" customWidth="1"/>
    <col min="25" max="25" width="17" style="3" customWidth="1"/>
    <col min="26" max="26" width="13.5703125" style="3" customWidth="1"/>
    <col min="27" max="27" width="16.5703125" style="3" customWidth="1"/>
    <col min="28" max="28" width="13.5703125" style="3" customWidth="1"/>
    <col min="29" max="29" width="22.140625" style="4" customWidth="1"/>
    <col min="30" max="30" width="13.5703125" style="4" customWidth="1"/>
    <col min="31" max="34" width="13.5703125" style="3" customWidth="1"/>
    <col min="35" max="35" width="20.85546875" style="3" customWidth="1"/>
    <col min="36" max="36" width="10.140625" style="3" customWidth="1"/>
    <col min="37" max="38" width="20.85546875" style="3" customWidth="1"/>
    <col min="39" max="42" width="13.5703125" style="3" customWidth="1"/>
    <col min="43" max="43" width="24.7109375" style="3" customWidth="1"/>
    <col min="44" max="44" width="24.7109375" style="3" hidden="1" customWidth="1"/>
    <col min="45" max="45" width="24.7109375" style="3" customWidth="1"/>
    <col min="46" max="46" width="18.5703125" style="3" customWidth="1"/>
    <col min="47" max="47" width="29.7109375" style="3" customWidth="1"/>
    <col min="48" max="48" width="11.85546875" style="3" customWidth="1"/>
    <col min="49" max="51" width="9.140625" style="3"/>
    <col min="52" max="52" width="18.5703125" style="3" customWidth="1"/>
    <col min="53" max="53" width="25.7109375" style="3" customWidth="1"/>
    <col min="54" max="57" width="18.5703125" style="3" customWidth="1"/>
    <col min="58" max="61" width="11.28515625" style="3" customWidth="1"/>
    <col min="62" max="16384" width="9.140625" style="3"/>
  </cols>
  <sheetData>
    <row r="1" spans="2:51" ht="23.25" customHeight="1">
      <c r="C1" s="3"/>
    </row>
    <row r="2" spans="2:51" ht="34.5" customHeight="1">
      <c r="B2" s="695"/>
      <c r="C2" s="1522" t="s">
        <v>300</v>
      </c>
      <c r="D2" s="1522"/>
      <c r="F2" s="647"/>
      <c r="H2" s="1136" t="s">
        <v>250</v>
      </c>
      <c r="J2" s="1137" t="s">
        <v>315</v>
      </c>
      <c r="O2" s="1127"/>
      <c r="P2" s="931"/>
      <c r="Q2" s="1127"/>
      <c r="R2" s="931"/>
    </row>
    <row r="3" spans="2:51" ht="15.75" thickBot="1">
      <c r="B3" s="560"/>
      <c r="D3" s="647"/>
      <c r="F3" s="647"/>
    </row>
    <row r="4" spans="2:51">
      <c r="B4" s="55"/>
      <c r="C4" s="56"/>
      <c r="D4" s="7"/>
      <c r="E4" s="7"/>
      <c r="F4" s="7"/>
      <c r="G4" s="7"/>
      <c r="H4" s="7"/>
      <c r="I4" s="7"/>
      <c r="J4" s="7"/>
      <c r="K4" s="7"/>
      <c r="L4" s="7"/>
      <c r="M4" s="7"/>
      <c r="N4" s="7"/>
      <c r="O4" s="7"/>
      <c r="P4" s="7"/>
      <c r="Q4" s="7"/>
      <c r="R4" s="7"/>
      <c r="S4" s="7"/>
      <c r="T4" s="7"/>
      <c r="U4" s="7"/>
      <c r="V4" s="7"/>
      <c r="W4" s="7"/>
      <c r="X4" s="7"/>
      <c r="Y4" s="7"/>
      <c r="Z4" s="7"/>
      <c r="AA4" s="7"/>
      <c r="AB4" s="7"/>
      <c r="AC4" s="57"/>
      <c r="AD4" s="57"/>
      <c r="AE4" s="7"/>
      <c r="AF4" s="7"/>
      <c r="AG4" s="7"/>
      <c r="AH4" s="7"/>
      <c r="AI4" s="7"/>
      <c r="AJ4" s="7"/>
      <c r="AK4" s="7"/>
      <c r="AL4" s="15"/>
      <c r="AM4" s="11"/>
      <c r="AN4" s="11"/>
      <c r="AO4" s="11"/>
      <c r="AP4" s="11"/>
      <c r="AQ4" s="11"/>
      <c r="AR4" s="11"/>
      <c r="AS4" s="11"/>
      <c r="AT4" s="11"/>
      <c r="AU4" s="11"/>
      <c r="AV4" s="11"/>
      <c r="AW4" s="11"/>
    </row>
    <row r="5" spans="2:51" ht="21">
      <c r="B5" s="15"/>
      <c r="C5" s="1480" t="s">
        <v>14</v>
      </c>
      <c r="D5" s="1480"/>
      <c r="E5" s="1480"/>
      <c r="F5" s="233"/>
      <c r="G5" s="619"/>
      <c r="H5" s="233"/>
      <c r="I5" s="233"/>
      <c r="J5" s="11"/>
      <c r="K5" s="11"/>
      <c r="L5" s="11"/>
      <c r="M5" s="11"/>
      <c r="N5" s="11"/>
      <c r="O5" s="11"/>
      <c r="P5" s="11"/>
      <c r="Q5" s="11"/>
      <c r="R5" s="11"/>
      <c r="S5" s="11"/>
      <c r="T5" s="11"/>
      <c r="U5" s="11"/>
      <c r="V5" s="11"/>
      <c r="W5" s="11"/>
      <c r="X5" s="11"/>
      <c r="Y5" s="11"/>
      <c r="Z5" s="11"/>
      <c r="AA5" s="11"/>
      <c r="AB5" s="11"/>
      <c r="AC5" s="11"/>
      <c r="AD5" s="11"/>
      <c r="AE5" s="11"/>
      <c r="AF5" s="11"/>
      <c r="AG5" s="11"/>
      <c r="AH5" s="11"/>
      <c r="AI5" s="11"/>
      <c r="AL5" s="15"/>
      <c r="AM5" s="11"/>
      <c r="AN5" s="11"/>
      <c r="AO5" s="11"/>
      <c r="AP5" s="11"/>
      <c r="AQ5" s="11"/>
      <c r="AR5" s="11"/>
      <c r="AS5" s="11"/>
      <c r="AT5" s="11"/>
      <c r="AU5" s="11"/>
      <c r="AV5" s="11"/>
      <c r="AW5" s="11"/>
    </row>
    <row r="6" spans="2:51" ht="50.25" customHeight="1">
      <c r="B6" s="15"/>
      <c r="C6" s="1481" t="s">
        <v>529</v>
      </c>
      <c r="D6" s="1481"/>
      <c r="E6" s="1481"/>
      <c r="F6" s="1481"/>
      <c r="G6" s="1481"/>
      <c r="H6" s="1481"/>
      <c r="I6" s="1481"/>
      <c r="J6" s="11"/>
      <c r="K6" s="11"/>
      <c r="L6" s="11"/>
      <c r="M6" s="11"/>
      <c r="N6" s="11"/>
      <c r="O6" s="11"/>
      <c r="P6" s="11"/>
      <c r="Q6" s="11"/>
      <c r="R6" s="11"/>
      <c r="S6" s="11"/>
      <c r="T6" s="11"/>
      <c r="U6" s="11"/>
      <c r="V6" s="11"/>
      <c r="W6" s="11"/>
      <c r="X6" s="11"/>
      <c r="Y6" s="11"/>
      <c r="Z6" s="11"/>
      <c r="AA6" s="11"/>
      <c r="AB6" s="11"/>
      <c r="AC6" s="36"/>
      <c r="AD6" s="36"/>
      <c r="AE6" s="11"/>
      <c r="AF6" s="11"/>
      <c r="AG6" s="11"/>
      <c r="AH6" s="11"/>
      <c r="AI6" s="11"/>
      <c r="AJ6" s="11"/>
      <c r="AL6" s="15"/>
      <c r="AM6" s="11"/>
      <c r="AN6" s="11"/>
      <c r="AO6" s="11"/>
      <c r="AP6" s="11"/>
      <c r="AQ6" s="11"/>
      <c r="AR6" s="11"/>
      <c r="AS6" s="11"/>
      <c r="AT6" s="11"/>
      <c r="AU6" s="11"/>
      <c r="AV6" s="11"/>
      <c r="AW6" s="11"/>
    </row>
    <row r="7" spans="2:51" ht="38.25" customHeight="1" thickBot="1">
      <c r="B7" s="15"/>
      <c r="C7" s="1482" t="s">
        <v>15</v>
      </c>
      <c r="D7" s="1482"/>
      <c r="E7" s="1482"/>
      <c r="F7" s="234"/>
      <c r="G7" s="620"/>
      <c r="H7" s="234"/>
      <c r="I7" s="234"/>
      <c r="J7" s="967"/>
      <c r="K7" s="11"/>
      <c r="L7" s="11"/>
      <c r="M7" s="11"/>
      <c r="N7" s="11"/>
      <c r="O7" s="11"/>
      <c r="P7" s="11"/>
      <c r="Q7" s="11"/>
      <c r="AL7" s="15"/>
      <c r="AM7" s="11"/>
      <c r="AN7" s="11"/>
      <c r="AO7" s="11"/>
      <c r="AP7" s="11"/>
      <c r="AQ7" s="11"/>
      <c r="AR7" s="11"/>
      <c r="AS7" s="11"/>
      <c r="AT7" s="11"/>
      <c r="AU7" s="11"/>
      <c r="AV7" s="11"/>
      <c r="AW7" s="11"/>
    </row>
    <row r="8" spans="2:51" s="62" customFormat="1" ht="15" customHeight="1" thickBot="1">
      <c r="B8" s="59"/>
      <c r="C8" s="60"/>
      <c r="D8" s="61"/>
      <c r="E8" s="61"/>
      <c r="F8" s="61"/>
      <c r="G8" s="61"/>
      <c r="H8" s="61"/>
      <c r="I8" s="61"/>
      <c r="J8" s="61"/>
      <c r="K8" s="1498" t="s">
        <v>342</v>
      </c>
      <c r="L8" s="1499"/>
      <c r="M8" s="1499"/>
      <c r="N8" s="1499"/>
      <c r="O8" s="1499"/>
      <c r="P8" s="1499"/>
      <c r="Q8" s="1499"/>
      <c r="R8" s="1499"/>
      <c r="S8" s="1499"/>
      <c r="T8" s="1499"/>
      <c r="U8" s="1499"/>
      <c r="V8" s="1499"/>
      <c r="W8" s="1499"/>
      <c r="X8" s="1499"/>
      <c r="Y8" s="1500"/>
      <c r="Z8" s="1492" t="s">
        <v>0</v>
      </c>
      <c r="AA8" s="1493"/>
      <c r="AB8" s="1493"/>
      <c r="AC8" s="1493"/>
      <c r="AD8" s="1494"/>
      <c r="AE8" s="3"/>
      <c r="AF8" s="3"/>
      <c r="AJ8" s="61"/>
      <c r="AK8" s="61"/>
      <c r="AL8" s="59"/>
      <c r="AM8" s="158"/>
      <c r="AN8" s="158"/>
      <c r="AO8" s="61"/>
      <c r="AP8" s="61"/>
      <c r="AQ8" s="61"/>
      <c r="AR8" s="61"/>
      <c r="AS8" s="61"/>
      <c r="AT8" s="61"/>
      <c r="AU8" s="61"/>
      <c r="AV8" s="61"/>
      <c r="AW8" s="11"/>
    </row>
    <row r="9" spans="2:51" s="75" customFormat="1" ht="51.75" customHeight="1" thickBot="1">
      <c r="B9" s="63"/>
      <c r="C9" s="64"/>
      <c r="D9" s="65"/>
      <c r="E9" s="65"/>
      <c r="F9" s="65"/>
      <c r="G9" s="65"/>
      <c r="H9" s="1521" t="s">
        <v>343</v>
      </c>
      <c r="I9" s="1521"/>
      <c r="J9" s="907" t="s">
        <v>214</v>
      </c>
      <c r="K9" s="1527" t="s">
        <v>80</v>
      </c>
      <c r="L9" s="1496"/>
      <c r="M9" s="1496"/>
      <c r="N9" s="1496"/>
      <c r="O9" s="1496"/>
      <c r="P9" s="1496"/>
      <c r="Q9" s="68" t="s">
        <v>50</v>
      </c>
      <c r="R9" s="1497" t="s">
        <v>2</v>
      </c>
      <c r="S9" s="1497"/>
      <c r="T9" s="887" t="s">
        <v>341</v>
      </c>
      <c r="U9" s="236" t="s">
        <v>82</v>
      </c>
      <c r="V9" s="70" t="s">
        <v>83</v>
      </c>
      <c r="W9" s="71" t="s">
        <v>51</v>
      </c>
      <c r="X9" s="72" t="s">
        <v>87</v>
      </c>
      <c r="Y9" s="73" t="s">
        <v>249</v>
      </c>
      <c r="Z9" s="74" t="s">
        <v>94</v>
      </c>
      <c r="AA9" s="71" t="s">
        <v>248</v>
      </c>
      <c r="AB9" s="1072" t="s">
        <v>403</v>
      </c>
      <c r="AC9" s="1117" t="s">
        <v>404</v>
      </c>
      <c r="AD9" s="73" t="s">
        <v>1</v>
      </c>
      <c r="AI9" s="65"/>
      <c r="AJ9" s="65"/>
      <c r="AK9" s="65"/>
      <c r="AL9" s="63"/>
      <c r="AM9" s="158"/>
      <c r="AN9" s="158"/>
      <c r="AO9" s="65"/>
      <c r="AP9" s="65"/>
      <c r="AQ9" s="65"/>
      <c r="AR9" s="65"/>
      <c r="AS9" s="65"/>
      <c r="AT9" s="65"/>
      <c r="AU9" s="65"/>
      <c r="AV9" s="65"/>
      <c r="AW9" s="11"/>
      <c r="AY9" s="65"/>
    </row>
    <row r="10" spans="2:51" s="75" customFormat="1" ht="63" customHeight="1" thickBot="1">
      <c r="B10" s="63"/>
      <c r="C10" s="140" t="s">
        <v>9</v>
      </c>
      <c r="D10" s="141" t="s">
        <v>10</v>
      </c>
      <c r="E10" s="142" t="s">
        <v>208</v>
      </c>
      <c r="F10" s="1425" t="s">
        <v>17</v>
      </c>
      <c r="G10" s="1426"/>
      <c r="H10" s="141" t="s">
        <v>344</v>
      </c>
      <c r="I10" s="141" t="s">
        <v>345</v>
      </c>
      <c r="J10" s="908" t="s">
        <v>54</v>
      </c>
      <c r="K10" s="145" t="str">
        <f>'1. Identificação Ben. Oper.'!D48</f>
        <v>Energia Elétrica</v>
      </c>
      <c r="L10" s="146" t="str">
        <f>'1. Identificação Ben. Oper.'!E48</f>
        <v>Gás Natural</v>
      </c>
      <c r="M10" s="146" t="str">
        <f>'1. Identificação Ben. Oper.'!F48</f>
        <v/>
      </c>
      <c r="N10" s="146" t="str">
        <f>'1. Identificação Ben. Oper.'!G48</f>
        <v/>
      </c>
      <c r="O10" s="146" t="str">
        <f>'1. Identificação Ben. Oper.'!H48</f>
        <v/>
      </c>
      <c r="P10" s="146" t="s">
        <v>38</v>
      </c>
      <c r="Q10" s="147" t="s">
        <v>4</v>
      </c>
      <c r="R10" s="147" t="s">
        <v>81</v>
      </c>
      <c r="S10" s="147" t="s">
        <v>3</v>
      </c>
      <c r="T10" s="147" t="s">
        <v>5</v>
      </c>
      <c r="U10" s="147" t="s">
        <v>6</v>
      </c>
      <c r="V10" s="143" t="s">
        <v>4</v>
      </c>
      <c r="W10" s="143" t="s">
        <v>48</v>
      </c>
      <c r="X10" s="148" t="s">
        <v>86</v>
      </c>
      <c r="Y10" s="149" t="s">
        <v>52</v>
      </c>
      <c r="Z10" s="150" t="s">
        <v>48</v>
      </c>
      <c r="AA10" s="151" t="s">
        <v>48</v>
      </c>
      <c r="AB10" s="147" t="s">
        <v>48</v>
      </c>
      <c r="AC10" s="1118" t="s">
        <v>48</v>
      </c>
      <c r="AD10" s="149" t="s">
        <v>54</v>
      </c>
      <c r="AI10" s="65"/>
      <c r="AJ10" s="65"/>
      <c r="AK10" s="65"/>
      <c r="AL10" s="63"/>
      <c r="AM10" s="158"/>
      <c r="AN10" s="158"/>
      <c r="AO10" s="65"/>
      <c r="AP10" s="65"/>
      <c r="AQ10" s="65"/>
      <c r="AR10" s="65"/>
      <c r="AS10" s="65"/>
      <c r="AT10" s="37"/>
      <c r="AU10" s="65"/>
      <c r="AV10" s="65"/>
      <c r="AW10" s="11"/>
      <c r="AY10" s="65"/>
    </row>
    <row r="11" spans="2:51" s="75" customFormat="1" ht="33.75" customHeight="1">
      <c r="B11" s="63"/>
      <c r="C11" s="1429" t="s">
        <v>441</v>
      </c>
      <c r="D11" s="1430"/>
      <c r="E11" s="1430"/>
      <c r="F11" s="1430"/>
      <c r="G11" s="152"/>
      <c r="H11" s="152"/>
      <c r="I11" s="152"/>
      <c r="J11" s="152"/>
      <c r="K11" s="153"/>
      <c r="L11" s="152"/>
      <c r="M11" s="152"/>
      <c r="N11" s="152"/>
      <c r="O11" s="152"/>
      <c r="P11" s="152"/>
      <c r="Q11" s="152"/>
      <c r="R11" s="152"/>
      <c r="S11" s="152"/>
      <c r="T11" s="152"/>
      <c r="U11" s="152"/>
      <c r="V11" s="623"/>
      <c r="W11" s="623"/>
      <c r="X11" s="623"/>
      <c r="Y11" s="154"/>
      <c r="Z11" s="153"/>
      <c r="AA11" s="152"/>
      <c r="AB11" s="152"/>
      <c r="AC11" s="152"/>
      <c r="AD11" s="154"/>
      <c r="AI11" s="65"/>
      <c r="AJ11" s="65"/>
      <c r="AK11" s="65"/>
      <c r="AL11" s="63"/>
      <c r="AM11" s="158"/>
      <c r="AN11" s="158"/>
      <c r="AO11" s="65"/>
      <c r="AP11" s="65"/>
      <c r="AQ11" s="65"/>
      <c r="AR11" s="65"/>
      <c r="AS11" s="39"/>
      <c r="AT11" s="37"/>
      <c r="AU11" s="65"/>
      <c r="AV11" s="65"/>
      <c r="AW11" s="11"/>
      <c r="AY11" s="65"/>
    </row>
    <row r="12" spans="2:51" ht="30" customHeight="1">
      <c r="B12" s="15"/>
      <c r="C12" s="76">
        <v>1</v>
      </c>
      <c r="D12" s="268"/>
      <c r="E12" s="265"/>
      <c r="F12" s="1505"/>
      <c r="G12" s="1506"/>
      <c r="H12" s="477"/>
      <c r="I12" s="360"/>
      <c r="J12" s="949"/>
      <c r="K12" s="348"/>
      <c r="L12" s="349"/>
      <c r="M12" s="349"/>
      <c r="N12" s="349"/>
      <c r="O12" s="349"/>
      <c r="P12" s="78">
        <f>+SUM(K12:O12)</f>
        <v>0</v>
      </c>
      <c r="Q12" s="79">
        <f>+SUMPRODUCT('1. Identificação Ben. Oper.'!$D$54:$H$54,K12:O12)</f>
        <v>0</v>
      </c>
      <c r="R12" s="81">
        <f>+VLOOKUP($K$10,'AP.2. Fatores de conversão'!$A$5:$I$13,3,FALSE)*K12+VLOOKUP($L$10,'AP.2. Fatores de conversão'!$A$5:$I$13,3,FALSE)*L12+VLOOKUP($M$10,'AP.2. Fatores de conversão'!$A$5:$I$13,3,FALSE)*M12+VLOOKUP($N$10,'AP.2. Fatores de conversão'!$A$5:$I$13,3,FALSE)*N12+VLOOKUP($O$10,'AP.2. Fatores de conversão'!$A$5:$I$13,3,FALSE)*O12</f>
        <v>0</v>
      </c>
      <c r="S12" s="81">
        <f>+VLOOKUP($K$10,'AP.2. Fatores de conversão'!$A$5:$I$13,6,FALSE)*K12+VLOOKUP($L$10,'AP.2. Fatores de conversão'!$A$5:$I$13,6,FALSE)*L12+VLOOKUP($M$10,'AP.2. Fatores de conversão'!$A$5:$I$13,6,FALSE)*M12+VLOOKUP($N$10,'AP.2. Fatores de conversão'!$A$5:$I$13,6,FALSE)*N12+VLOOKUP($O$10,'AP.2. Fatores de conversão'!$A$5:$I$13,6,FALSE)*O12</f>
        <v>0</v>
      </c>
      <c r="T12" s="80">
        <f>IF('1. Identificação Ben. Oper.'!$D$52=0,0,S12/'1. Identificação Ben. Oper.'!$D$52)</f>
        <v>0</v>
      </c>
      <c r="U12" s="81">
        <f>(VLOOKUP($K$10,'AP.2. Fatores de conversão'!$A$5:$I$13,9,FALSE)*K12+VLOOKUP($L$10,'AP.2. Fatores de conversão'!$A$5:$I$13,9,FALSE)*L12+VLOOKUP($M$10,'AP.2. Fatores de conversão'!$A$5:$I$13,9,FALSE)*M12+VLOOKUP($N$10,'AP.2. Fatores de conversão'!$A$5:$I$13,9,FALSE)*N12+VLOOKUP($O$10,'AP.2. Fatores de conversão'!$A$5:$I$13,9,FALSE)*O12)/1000</f>
        <v>0</v>
      </c>
      <c r="V12" s="264"/>
      <c r="W12" s="264"/>
      <c r="X12" s="352"/>
      <c r="Y12" s="82">
        <f t="shared" ref="Y12:Y19" si="0">IF(OR(W12="",W12=0),0,IF(OR(X12="",X12=0),0,J12+1))</f>
        <v>0</v>
      </c>
      <c r="Z12" s="304"/>
      <c r="AA12" s="264"/>
      <c r="AB12" s="79">
        <f>IF(Z12="",0,IF(Z12=0,Z12+AA12,Z12+AA12-AC12*(1+AA12/Z12)))</f>
        <v>0</v>
      </c>
      <c r="AC12" s="1077">
        <v>0</v>
      </c>
      <c r="AD12" s="83">
        <f t="shared" ref="AD12:AD19" si="1">IF(Q12=0,0,(Z12+AA12)/Q12)</f>
        <v>0</v>
      </c>
      <c r="AE12" s="842"/>
      <c r="AI12" s="11"/>
      <c r="AJ12" s="11"/>
      <c r="AK12" s="11"/>
      <c r="AL12" s="15"/>
      <c r="AM12" s="158"/>
      <c r="AN12" s="158"/>
      <c r="AO12" s="11"/>
      <c r="AP12" s="11"/>
      <c r="AQ12" s="11"/>
      <c r="AR12" s="11"/>
      <c r="AS12" s="11"/>
      <c r="AT12" s="37"/>
      <c r="AU12" s="65"/>
      <c r="AV12" s="65"/>
      <c r="AW12" s="11"/>
      <c r="AY12" s="11"/>
    </row>
    <row r="13" spans="2:51" ht="30" customHeight="1">
      <c r="B13" s="15"/>
      <c r="C13" s="76">
        <v>2</v>
      </c>
      <c r="D13" s="268"/>
      <c r="E13" s="265"/>
      <c r="F13" s="1505"/>
      <c r="G13" s="1506"/>
      <c r="H13" s="477"/>
      <c r="I13" s="360"/>
      <c r="J13" s="949"/>
      <c r="K13" s="348"/>
      <c r="L13" s="349"/>
      <c r="M13" s="349"/>
      <c r="N13" s="349"/>
      <c r="O13" s="349"/>
      <c r="P13" s="78">
        <f t="shared" ref="P13:P14" si="2">+SUM(K13:O13)</f>
        <v>0</v>
      </c>
      <c r="Q13" s="79">
        <f>+SUMPRODUCT('1. Identificação Ben. Oper.'!$D$54:$H$54,K13:O13)</f>
        <v>0</v>
      </c>
      <c r="R13" s="81">
        <f>+VLOOKUP($K$10,'AP.2. Fatores de conversão'!$A$5:$I$13,3,FALSE)*K13+VLOOKUP($L$10,'AP.2. Fatores de conversão'!$A$5:$I$13,3,FALSE)*L13+VLOOKUP($M$10,'AP.2. Fatores de conversão'!$A$5:$I$13,3,FALSE)*M13+VLOOKUP($N$10,'AP.2. Fatores de conversão'!$A$5:$I$13,3,FALSE)*N13+VLOOKUP($O$10,'AP.2. Fatores de conversão'!$A$5:$I$13,3,FALSE)*O13</f>
        <v>0</v>
      </c>
      <c r="S13" s="81">
        <f>+VLOOKUP($K$10,'AP.2. Fatores de conversão'!$A$5:$I$13,6,FALSE)*K13+VLOOKUP($L$10,'AP.2. Fatores de conversão'!$A$5:$I$13,6,FALSE)*L13+VLOOKUP($M$10,'AP.2. Fatores de conversão'!$A$5:$I$13,6,FALSE)*M13+VLOOKUP($N$10,'AP.2. Fatores de conversão'!$A$5:$I$13,6,FALSE)*N13+VLOOKUP($O$10,'AP.2. Fatores de conversão'!$A$5:$I$13,6,FALSE)*O13</f>
        <v>0</v>
      </c>
      <c r="T13" s="80">
        <f>IF('1. Identificação Ben. Oper.'!$D$52=0,0,S13/'1. Identificação Ben. Oper.'!$D$52)</f>
        <v>0</v>
      </c>
      <c r="U13" s="81">
        <f>(VLOOKUP($K$10,'AP.2. Fatores de conversão'!$A$5:$I$13,9,FALSE)*K13+VLOOKUP($L$10,'AP.2. Fatores de conversão'!$A$5:$I$13,9,FALSE)*L13+VLOOKUP($M$10,'AP.2. Fatores de conversão'!$A$5:$I$13,9,FALSE)*M13+VLOOKUP($N$10,'AP.2. Fatores de conversão'!$A$5:$I$13,9,FALSE)*N13+VLOOKUP($O$10,'AP.2. Fatores de conversão'!$A$5:$I$13,9,FALSE)*O13)/1000</f>
        <v>0</v>
      </c>
      <c r="V13" s="264"/>
      <c r="W13" s="264"/>
      <c r="X13" s="352"/>
      <c r="Y13" s="82">
        <f t="shared" si="0"/>
        <v>0</v>
      </c>
      <c r="Z13" s="304"/>
      <c r="AA13" s="264"/>
      <c r="AB13" s="79">
        <f t="shared" ref="AB13:AB22" si="3">IF(Z13="",0,IF(Z13=0,Z13+AA13,Z13+AA13-AC13*(1+AA13/Z13)))</f>
        <v>0</v>
      </c>
      <c r="AC13" s="1077">
        <v>0</v>
      </c>
      <c r="AD13" s="83">
        <f t="shared" si="1"/>
        <v>0</v>
      </c>
      <c r="AE13" s="842"/>
      <c r="AI13" s="11"/>
      <c r="AJ13" s="11"/>
      <c r="AK13" s="11"/>
      <c r="AL13" s="15"/>
      <c r="AM13" s="158"/>
      <c r="AN13" s="158"/>
      <c r="AO13" s="11"/>
      <c r="AP13" s="11"/>
      <c r="AQ13" s="11"/>
      <c r="AR13" s="11"/>
      <c r="AS13" s="11"/>
      <c r="AT13" s="37"/>
      <c r="AU13" s="65"/>
      <c r="AV13" s="65"/>
      <c r="AW13" s="11"/>
      <c r="AY13" s="11"/>
    </row>
    <row r="14" spans="2:51" ht="30" customHeight="1">
      <c r="B14" s="15"/>
      <c r="C14" s="76">
        <v>3</v>
      </c>
      <c r="D14" s="268"/>
      <c r="E14" s="265"/>
      <c r="F14" s="1505"/>
      <c r="G14" s="1506"/>
      <c r="H14" s="477"/>
      <c r="I14" s="360"/>
      <c r="J14" s="949"/>
      <c r="K14" s="348"/>
      <c r="L14" s="349"/>
      <c r="M14" s="349"/>
      <c r="N14" s="349"/>
      <c r="O14" s="349"/>
      <c r="P14" s="78">
        <f t="shared" si="2"/>
        <v>0</v>
      </c>
      <c r="Q14" s="79">
        <f>+SUMPRODUCT('1. Identificação Ben. Oper.'!$D$54:$H$54,K14:O14)</f>
        <v>0</v>
      </c>
      <c r="R14" s="81">
        <f>+VLOOKUP($K$10,'AP.2. Fatores de conversão'!$A$5:$I$13,3,FALSE)*K14+VLOOKUP($L$10,'AP.2. Fatores de conversão'!$A$5:$I$13,3,FALSE)*L14+VLOOKUP($M$10,'AP.2. Fatores de conversão'!$A$5:$I$13,3,FALSE)*M14+VLOOKUP($N$10,'AP.2. Fatores de conversão'!$A$5:$I$13,3,FALSE)*N14+VLOOKUP($O$10,'AP.2. Fatores de conversão'!$A$5:$I$13,3,FALSE)*O14</f>
        <v>0</v>
      </c>
      <c r="S14" s="81">
        <f>+VLOOKUP($K$10,'AP.2. Fatores de conversão'!$A$5:$I$13,6,FALSE)*K14+VLOOKUP($L$10,'AP.2. Fatores de conversão'!$A$5:$I$13,6,FALSE)*L14+VLOOKUP($M$10,'AP.2. Fatores de conversão'!$A$5:$I$13,6,FALSE)*M14+VLOOKUP($N$10,'AP.2. Fatores de conversão'!$A$5:$I$13,6,FALSE)*N14+VLOOKUP($O$10,'AP.2. Fatores de conversão'!$A$5:$I$13,6,FALSE)*O14</f>
        <v>0</v>
      </c>
      <c r="T14" s="80">
        <f>IF('1. Identificação Ben. Oper.'!$D$52=0,0,S14/'1. Identificação Ben. Oper.'!$D$52)</f>
        <v>0</v>
      </c>
      <c r="U14" s="81">
        <f>(VLOOKUP($K$10,'AP.2. Fatores de conversão'!$A$5:$I$13,9,FALSE)*K14+VLOOKUP($L$10,'AP.2. Fatores de conversão'!$A$5:$I$13,9,FALSE)*L14+VLOOKUP($M$10,'AP.2. Fatores de conversão'!$A$5:$I$13,9,FALSE)*M14+VLOOKUP($N$10,'AP.2. Fatores de conversão'!$A$5:$I$13,9,FALSE)*N14+VLOOKUP($O$10,'AP.2. Fatores de conversão'!$A$5:$I$13,9,FALSE)*O14)/1000</f>
        <v>0</v>
      </c>
      <c r="V14" s="264"/>
      <c r="W14" s="264"/>
      <c r="X14" s="352"/>
      <c r="Y14" s="82">
        <f t="shared" si="0"/>
        <v>0</v>
      </c>
      <c r="Z14" s="304"/>
      <c r="AA14" s="264"/>
      <c r="AB14" s="79">
        <f t="shared" si="3"/>
        <v>0</v>
      </c>
      <c r="AC14" s="1077">
        <v>0</v>
      </c>
      <c r="AD14" s="83">
        <f t="shared" si="1"/>
        <v>0</v>
      </c>
      <c r="AE14" s="842"/>
      <c r="AI14" s="11"/>
      <c r="AJ14" s="11"/>
      <c r="AK14" s="11"/>
      <c r="AL14" s="15"/>
      <c r="AM14" s="158"/>
      <c r="AN14" s="158"/>
      <c r="AO14" s="11"/>
      <c r="AP14" s="11"/>
      <c r="AQ14" s="11"/>
      <c r="AR14" s="11"/>
      <c r="AS14" s="11"/>
      <c r="AT14" s="37"/>
      <c r="AU14" s="65"/>
      <c r="AV14" s="65"/>
      <c r="AW14" s="11"/>
      <c r="AY14" s="11"/>
    </row>
    <row r="15" spans="2:51" ht="30" customHeight="1">
      <c r="B15" s="15"/>
      <c r="C15" s="76">
        <v>4</v>
      </c>
      <c r="D15" s="268"/>
      <c r="E15" s="265"/>
      <c r="F15" s="1505"/>
      <c r="G15" s="1506"/>
      <c r="H15" s="477"/>
      <c r="I15" s="360"/>
      <c r="J15" s="949"/>
      <c r="K15" s="348"/>
      <c r="L15" s="349"/>
      <c r="M15" s="349"/>
      <c r="N15" s="349"/>
      <c r="O15" s="349"/>
      <c r="P15" s="78">
        <f>+SUM(K15:O15)</f>
        <v>0</v>
      </c>
      <c r="Q15" s="79">
        <f>+SUMPRODUCT('1. Identificação Ben. Oper.'!$D$54:$H$54,K15:O15)</f>
        <v>0</v>
      </c>
      <c r="R15" s="81">
        <f>+VLOOKUP($K$10,'AP.2. Fatores de conversão'!$A$5:$I$13,3,FALSE)*K15+VLOOKUP($L$10,'AP.2. Fatores de conversão'!$A$5:$I$13,3,FALSE)*L15+VLOOKUP($M$10,'AP.2. Fatores de conversão'!$A$5:$I$13,3,FALSE)*M15+VLOOKUP($N$10,'AP.2. Fatores de conversão'!$A$5:$I$13,3,FALSE)*N15+VLOOKUP($O$10,'AP.2. Fatores de conversão'!$A$5:$I$13,3,FALSE)*O15</f>
        <v>0</v>
      </c>
      <c r="S15" s="81">
        <f>+VLOOKUP($K$10,'AP.2. Fatores de conversão'!$A$5:$I$13,6,FALSE)*K15+VLOOKUP($L$10,'AP.2. Fatores de conversão'!$A$5:$I$13,6,FALSE)*L15+VLOOKUP($M$10,'AP.2. Fatores de conversão'!$A$5:$I$13,6,FALSE)*M15+VLOOKUP($N$10,'AP.2. Fatores de conversão'!$A$5:$I$13,6,FALSE)*N15+VLOOKUP($O$10,'AP.2. Fatores de conversão'!$A$5:$I$13,6,FALSE)*O15</f>
        <v>0</v>
      </c>
      <c r="T15" s="80">
        <f>IF('1. Identificação Ben. Oper.'!$D$52=0,0,S15/'1. Identificação Ben. Oper.'!$D$52)</f>
        <v>0</v>
      </c>
      <c r="U15" s="81">
        <f>(VLOOKUP($K$10,'AP.2. Fatores de conversão'!$A$5:$I$13,9,FALSE)*K15+VLOOKUP($L$10,'AP.2. Fatores de conversão'!$A$5:$I$13,9,FALSE)*L15+VLOOKUP($M$10,'AP.2. Fatores de conversão'!$A$5:$I$13,9,FALSE)*M15+VLOOKUP($N$10,'AP.2. Fatores de conversão'!$A$5:$I$13,9,FALSE)*N15+VLOOKUP($O$10,'AP.2. Fatores de conversão'!$A$5:$I$13,9,FALSE)*O15)/1000</f>
        <v>0</v>
      </c>
      <c r="V15" s="264"/>
      <c r="W15" s="264"/>
      <c r="X15" s="352"/>
      <c r="Y15" s="82">
        <f t="shared" si="0"/>
        <v>0</v>
      </c>
      <c r="Z15" s="304"/>
      <c r="AA15" s="264"/>
      <c r="AB15" s="79">
        <f t="shared" si="3"/>
        <v>0</v>
      </c>
      <c r="AC15" s="1077">
        <v>0</v>
      </c>
      <c r="AD15" s="83">
        <f t="shared" si="1"/>
        <v>0</v>
      </c>
      <c r="AE15" s="842"/>
      <c r="AI15" s="11"/>
      <c r="AJ15" s="11"/>
      <c r="AK15" s="11"/>
      <c r="AL15" s="15"/>
      <c r="AM15" s="158"/>
      <c r="AN15" s="158"/>
      <c r="AO15" s="11"/>
      <c r="AP15" s="11"/>
      <c r="AQ15" s="11"/>
      <c r="AR15" s="11"/>
      <c r="AS15" s="11"/>
      <c r="AT15" s="84"/>
      <c r="AU15" s="65"/>
      <c r="AV15" s="65"/>
      <c r="AW15" s="11"/>
      <c r="AY15" s="11"/>
    </row>
    <row r="16" spans="2:51" ht="30" customHeight="1">
      <c r="B16" s="15"/>
      <c r="C16" s="76">
        <v>5</v>
      </c>
      <c r="D16" s="268"/>
      <c r="E16" s="265"/>
      <c r="F16" s="1505"/>
      <c r="G16" s="1506"/>
      <c r="H16" s="477"/>
      <c r="I16" s="344"/>
      <c r="J16" s="949"/>
      <c r="K16" s="348"/>
      <c r="L16" s="349"/>
      <c r="M16" s="349"/>
      <c r="N16" s="349"/>
      <c r="O16" s="349"/>
      <c r="P16" s="78">
        <f>+SUM(K16:O16)</f>
        <v>0</v>
      </c>
      <c r="Q16" s="79">
        <f>+SUMPRODUCT('1. Identificação Ben. Oper.'!$D$54:$H$54,K16:O16)</f>
        <v>0</v>
      </c>
      <c r="R16" s="81">
        <f>+VLOOKUP($K$10,'AP.2. Fatores de conversão'!$A$5:$I$13,3,FALSE)*K16+VLOOKUP($L$10,'AP.2. Fatores de conversão'!$A$5:$I$13,3,FALSE)*L16+VLOOKUP($M$10,'AP.2. Fatores de conversão'!$A$5:$I$13,3,FALSE)*M16+VLOOKUP($N$10,'AP.2. Fatores de conversão'!$A$5:$I$13,3,FALSE)*N16+VLOOKUP($O$10,'AP.2. Fatores de conversão'!$A$5:$I$13,3,FALSE)*O16</f>
        <v>0</v>
      </c>
      <c r="S16" s="81">
        <f>+VLOOKUP($K$10,'AP.2. Fatores de conversão'!$A$5:$I$13,6,FALSE)*K16+VLOOKUP($L$10,'AP.2. Fatores de conversão'!$A$5:$I$13,6,FALSE)*L16+VLOOKUP($M$10,'AP.2. Fatores de conversão'!$A$5:$I$13,6,FALSE)*M16+VLOOKUP($N$10,'AP.2. Fatores de conversão'!$A$5:$I$13,6,FALSE)*N16+VLOOKUP($O$10,'AP.2. Fatores de conversão'!$A$5:$I$13,6,FALSE)*O16</f>
        <v>0</v>
      </c>
      <c r="T16" s="80">
        <f>IF('1. Identificação Ben. Oper.'!$D$52=0,0,S16/'1. Identificação Ben. Oper.'!$D$52)</f>
        <v>0</v>
      </c>
      <c r="U16" s="81">
        <f>(VLOOKUP($K$10,'AP.2. Fatores de conversão'!$A$5:$I$13,9,FALSE)*K16+VLOOKUP($L$10,'AP.2. Fatores de conversão'!$A$5:$I$13,9,FALSE)*L16+VLOOKUP($M$10,'AP.2. Fatores de conversão'!$A$5:$I$13,9,FALSE)*M16+VLOOKUP($N$10,'AP.2. Fatores de conversão'!$A$5:$I$13,9,FALSE)*N16+VLOOKUP($O$10,'AP.2. Fatores de conversão'!$A$5:$I$13,9,FALSE)*O16)/1000</f>
        <v>0</v>
      </c>
      <c r="V16" s="264"/>
      <c r="W16" s="264"/>
      <c r="X16" s="352"/>
      <c r="Y16" s="82">
        <f t="shared" si="0"/>
        <v>0</v>
      </c>
      <c r="Z16" s="304"/>
      <c r="AA16" s="264"/>
      <c r="AB16" s="79">
        <f t="shared" si="3"/>
        <v>0</v>
      </c>
      <c r="AC16" s="1077">
        <v>0</v>
      </c>
      <c r="AD16" s="83">
        <f t="shared" si="1"/>
        <v>0</v>
      </c>
      <c r="AE16" s="842"/>
      <c r="AI16" s="11"/>
      <c r="AJ16" s="11"/>
      <c r="AK16" s="11"/>
      <c r="AL16" s="15"/>
      <c r="AM16" s="158"/>
      <c r="AN16" s="158"/>
      <c r="AO16" s="11"/>
      <c r="AP16" s="11"/>
      <c r="AQ16" s="11"/>
      <c r="AR16" s="11"/>
      <c r="AS16" s="11"/>
      <c r="AT16" s="84"/>
      <c r="AU16" s="65"/>
      <c r="AV16" s="65"/>
      <c r="AW16" s="11"/>
      <c r="AY16" s="11"/>
    </row>
    <row r="17" spans="2:60" ht="30" customHeight="1">
      <c r="B17" s="15"/>
      <c r="C17" s="76">
        <v>6</v>
      </c>
      <c r="D17" s="268"/>
      <c r="E17" s="265"/>
      <c r="F17" s="1505"/>
      <c r="G17" s="1506"/>
      <c r="H17" s="477"/>
      <c r="I17" s="344"/>
      <c r="J17" s="949"/>
      <c r="K17" s="348"/>
      <c r="L17" s="349"/>
      <c r="M17" s="349"/>
      <c r="N17" s="349"/>
      <c r="O17" s="349"/>
      <c r="P17" s="78">
        <f>+SUM(K17:O17)</f>
        <v>0</v>
      </c>
      <c r="Q17" s="79">
        <f>+SUMPRODUCT('1. Identificação Ben. Oper.'!$D$54:$H$54,K17:O17)</f>
        <v>0</v>
      </c>
      <c r="R17" s="81">
        <f>+VLOOKUP($K$10,'AP.2. Fatores de conversão'!$A$5:$I$13,3,FALSE)*K17+VLOOKUP($L$10,'AP.2. Fatores de conversão'!$A$5:$I$13,3,FALSE)*L17+VLOOKUP($M$10,'AP.2. Fatores de conversão'!$A$5:$I$13,3,FALSE)*M17+VLOOKUP($N$10,'AP.2. Fatores de conversão'!$A$5:$I$13,3,FALSE)*N17+VLOOKUP($O$10,'AP.2. Fatores de conversão'!$A$5:$I$13,3,FALSE)*O17</f>
        <v>0</v>
      </c>
      <c r="S17" s="81">
        <f>+VLOOKUP($K$10,'AP.2. Fatores de conversão'!$A$5:$I$13,6,FALSE)*K17+VLOOKUP($L$10,'AP.2. Fatores de conversão'!$A$5:$I$13,6,FALSE)*L17+VLOOKUP($M$10,'AP.2. Fatores de conversão'!$A$5:$I$13,6,FALSE)*M17+VLOOKUP($N$10,'AP.2. Fatores de conversão'!$A$5:$I$13,6,FALSE)*N17+VLOOKUP($O$10,'AP.2. Fatores de conversão'!$A$5:$I$13,6,FALSE)*O17</f>
        <v>0</v>
      </c>
      <c r="T17" s="80">
        <f>IF('1. Identificação Ben. Oper.'!$D$52=0,0,S17/'1. Identificação Ben. Oper.'!$D$52)</f>
        <v>0</v>
      </c>
      <c r="U17" s="81">
        <f>(VLOOKUP($K$10,'AP.2. Fatores de conversão'!$A$5:$I$13,9,FALSE)*K17+VLOOKUP($L$10,'AP.2. Fatores de conversão'!$A$5:$I$13,9,FALSE)*L17+VLOOKUP($M$10,'AP.2. Fatores de conversão'!$A$5:$I$13,9,FALSE)*M17+VLOOKUP($N$10,'AP.2. Fatores de conversão'!$A$5:$I$13,9,FALSE)*N17+VLOOKUP($O$10,'AP.2. Fatores de conversão'!$A$5:$I$13,9,FALSE)*O17)/1000</f>
        <v>0</v>
      </c>
      <c r="V17" s="264"/>
      <c r="W17" s="264"/>
      <c r="X17" s="352"/>
      <c r="Y17" s="82">
        <f t="shared" si="0"/>
        <v>0</v>
      </c>
      <c r="Z17" s="304"/>
      <c r="AA17" s="264"/>
      <c r="AB17" s="79">
        <f t="shared" si="3"/>
        <v>0</v>
      </c>
      <c r="AC17" s="1077">
        <v>0</v>
      </c>
      <c r="AD17" s="83">
        <f t="shared" si="1"/>
        <v>0</v>
      </c>
      <c r="AE17" s="842"/>
      <c r="AI17" s="11"/>
      <c r="AJ17" s="11"/>
      <c r="AK17" s="11"/>
      <c r="AL17" s="15"/>
      <c r="AM17" s="158"/>
      <c r="AN17" s="158"/>
      <c r="AO17" s="11"/>
      <c r="AP17" s="11"/>
      <c r="AQ17" s="11"/>
      <c r="AR17" s="11"/>
      <c r="AS17" s="11"/>
      <c r="AT17" s="84"/>
      <c r="AU17" s="65"/>
      <c r="AV17" s="65"/>
      <c r="AW17" s="11"/>
      <c r="AY17" s="11"/>
    </row>
    <row r="18" spans="2:60" ht="30" customHeight="1">
      <c r="B18" s="15"/>
      <c r="C18" s="76">
        <v>7</v>
      </c>
      <c r="D18" s="268"/>
      <c r="E18" s="265"/>
      <c r="F18" s="1505"/>
      <c r="G18" s="1506"/>
      <c r="H18" s="477"/>
      <c r="I18" s="344"/>
      <c r="J18" s="949"/>
      <c r="K18" s="348"/>
      <c r="L18" s="349"/>
      <c r="M18" s="349"/>
      <c r="N18" s="349"/>
      <c r="O18" s="349"/>
      <c r="P18" s="78">
        <f>+SUM(K18:O18)</f>
        <v>0</v>
      </c>
      <c r="Q18" s="79">
        <f>+SUMPRODUCT('1. Identificação Ben. Oper.'!$D$54:$H$54,K18:O18)</f>
        <v>0</v>
      </c>
      <c r="R18" s="81">
        <f>+VLOOKUP($K$10,'AP.2. Fatores de conversão'!$A$5:$I$13,3,FALSE)*K18+VLOOKUP($L$10,'AP.2. Fatores de conversão'!$A$5:$I$13,3,FALSE)*L18+VLOOKUP($M$10,'AP.2. Fatores de conversão'!$A$5:$I$13,3,FALSE)*M18+VLOOKUP($N$10,'AP.2. Fatores de conversão'!$A$5:$I$13,3,FALSE)*N18+VLOOKUP($O$10,'AP.2. Fatores de conversão'!$A$5:$I$13,3,FALSE)*O18</f>
        <v>0</v>
      </c>
      <c r="S18" s="81">
        <f>+VLOOKUP($K$10,'AP.2. Fatores de conversão'!$A$5:$I$13,6,FALSE)*K18+VLOOKUP($L$10,'AP.2. Fatores de conversão'!$A$5:$I$13,6,FALSE)*L18+VLOOKUP($M$10,'AP.2. Fatores de conversão'!$A$5:$I$13,6,FALSE)*M18+VLOOKUP($N$10,'AP.2. Fatores de conversão'!$A$5:$I$13,6,FALSE)*N18+VLOOKUP($O$10,'AP.2. Fatores de conversão'!$A$5:$I$13,6,FALSE)*O18</f>
        <v>0</v>
      </c>
      <c r="T18" s="80">
        <f>IF('1. Identificação Ben. Oper.'!$D$52=0,0,S18/'1. Identificação Ben. Oper.'!$D$52)</f>
        <v>0</v>
      </c>
      <c r="U18" s="81">
        <f>(VLOOKUP($K$10,'AP.2. Fatores de conversão'!$A$5:$I$13,9,FALSE)*K18+VLOOKUP($L$10,'AP.2. Fatores de conversão'!$A$5:$I$13,9,FALSE)*L18+VLOOKUP($M$10,'AP.2. Fatores de conversão'!$A$5:$I$13,9,FALSE)*M18+VLOOKUP($N$10,'AP.2. Fatores de conversão'!$A$5:$I$13,9,FALSE)*N18+VLOOKUP($O$10,'AP.2. Fatores de conversão'!$A$5:$I$13,9,FALSE)*O18)/1000</f>
        <v>0</v>
      </c>
      <c r="V18" s="264"/>
      <c r="W18" s="264"/>
      <c r="X18" s="352"/>
      <c r="Y18" s="82">
        <f t="shared" si="0"/>
        <v>0</v>
      </c>
      <c r="Z18" s="304"/>
      <c r="AA18" s="264"/>
      <c r="AB18" s="79">
        <f t="shared" si="3"/>
        <v>0</v>
      </c>
      <c r="AC18" s="1077">
        <v>0</v>
      </c>
      <c r="AD18" s="83">
        <f t="shared" si="1"/>
        <v>0</v>
      </c>
      <c r="AE18" s="842"/>
      <c r="AI18" s="11"/>
      <c r="AJ18" s="11"/>
      <c r="AK18" s="11"/>
      <c r="AL18" s="15"/>
      <c r="AM18" s="158"/>
      <c r="AN18" s="158"/>
      <c r="AO18" s="11"/>
      <c r="AP18" s="11"/>
      <c r="AQ18" s="11"/>
      <c r="AR18" s="11"/>
      <c r="AS18" s="11"/>
      <c r="AT18" s="84"/>
      <c r="AU18" s="65"/>
      <c r="AV18" s="65"/>
      <c r="AW18" s="11"/>
      <c r="AY18" s="11"/>
    </row>
    <row r="19" spans="2:60" ht="30" customHeight="1" thickBot="1">
      <c r="B19" s="15"/>
      <c r="C19" s="166">
        <v>8</v>
      </c>
      <c r="D19" s="616"/>
      <c r="E19" s="366"/>
      <c r="F19" s="1507"/>
      <c r="G19" s="1508"/>
      <c r="H19" s="813"/>
      <c r="I19" s="367"/>
      <c r="J19" s="950"/>
      <c r="K19" s="839"/>
      <c r="L19" s="840"/>
      <c r="M19" s="840"/>
      <c r="N19" s="840"/>
      <c r="O19" s="840"/>
      <c r="P19" s="797">
        <f t="shared" ref="P19:P22" si="4">+SUM(K19:O19)</f>
        <v>0</v>
      </c>
      <c r="Q19" s="641">
        <f>+SUMPRODUCT('1. Identificação Ben. Oper.'!$D$54:$H$54,K19:O19)</f>
        <v>0</v>
      </c>
      <c r="R19" s="799">
        <f>+VLOOKUP($K$10,'AP.2. Fatores de conversão'!$A$5:$I$13,3,FALSE)*K19+VLOOKUP($L$10,'AP.2. Fatores de conversão'!$A$5:$I$13,3,FALSE)*L19+VLOOKUP($M$10,'AP.2. Fatores de conversão'!$A$5:$I$13,3,FALSE)*M19+VLOOKUP($N$10,'AP.2. Fatores de conversão'!$A$5:$I$13,3,FALSE)*N19+VLOOKUP($O$10,'AP.2. Fatores de conversão'!$A$5:$I$13,3,FALSE)*O19</f>
        <v>0</v>
      </c>
      <c r="S19" s="799">
        <f>+VLOOKUP($K$10,'AP.2. Fatores de conversão'!$A$5:$I$13,6,FALSE)*K19+VLOOKUP($L$10,'AP.2. Fatores de conversão'!$A$5:$I$13,6,FALSE)*L19+VLOOKUP($M$10,'AP.2. Fatores de conversão'!$A$5:$I$13,6,FALSE)*M19+VLOOKUP($N$10,'AP.2. Fatores de conversão'!$A$5:$I$13,6,FALSE)*N19+VLOOKUP($O$10,'AP.2. Fatores de conversão'!$A$5:$I$13,6,FALSE)*O19</f>
        <v>0</v>
      </c>
      <c r="T19" s="798">
        <f>IF('1. Identificação Ben. Oper.'!$D$52=0,0,S19/'1. Identificação Ben. Oper.'!$D$52)</f>
        <v>0</v>
      </c>
      <c r="U19" s="799">
        <f>(VLOOKUP($K$10,'AP.2. Fatores de conversão'!$A$5:$I$13,9,FALSE)*K19+VLOOKUP($L$10,'AP.2. Fatores de conversão'!$A$5:$I$13,9,FALSE)*L19+VLOOKUP($M$10,'AP.2. Fatores de conversão'!$A$5:$I$13,9,FALSE)*M19+VLOOKUP($N$10,'AP.2. Fatores de conversão'!$A$5:$I$13,9,FALSE)*N19+VLOOKUP($O$10,'AP.2. Fatores de conversão'!$A$5:$I$13,9,FALSE)*O19)/1000</f>
        <v>0</v>
      </c>
      <c r="V19" s="361"/>
      <c r="W19" s="361"/>
      <c r="X19" s="841"/>
      <c r="Y19" s="800">
        <f t="shared" si="0"/>
        <v>0</v>
      </c>
      <c r="Z19" s="801"/>
      <c r="AA19" s="361"/>
      <c r="AB19" s="641">
        <f t="shared" si="3"/>
        <v>0</v>
      </c>
      <c r="AC19" s="1078">
        <v>0</v>
      </c>
      <c r="AD19" s="805">
        <f t="shared" si="1"/>
        <v>0</v>
      </c>
      <c r="AE19" s="842"/>
      <c r="AI19" s="11"/>
      <c r="AJ19" s="11"/>
      <c r="AK19" s="11"/>
      <c r="AL19" s="15"/>
      <c r="AM19" s="158"/>
      <c r="AN19" s="158"/>
      <c r="AO19" s="11"/>
      <c r="AP19" s="11"/>
      <c r="AQ19" s="11"/>
      <c r="AR19" s="11"/>
      <c r="AS19" s="11"/>
      <c r="AT19" s="84"/>
      <c r="AU19" s="65"/>
      <c r="AV19" s="65"/>
      <c r="AW19" s="11"/>
      <c r="AY19" s="11"/>
    </row>
    <row r="20" spans="2:60" ht="33" customHeight="1">
      <c r="B20" s="15"/>
      <c r="C20" s="1429" t="s">
        <v>501</v>
      </c>
      <c r="D20" s="1430"/>
      <c r="E20" s="1430"/>
      <c r="F20" s="1430"/>
      <c r="G20" s="847"/>
      <c r="H20" s="848"/>
      <c r="I20" s="848"/>
      <c r="J20" s="849"/>
      <c r="K20" s="850"/>
      <c r="L20" s="848"/>
      <c r="M20" s="848"/>
      <c r="N20" s="848"/>
      <c r="O20" s="848"/>
      <c r="P20" s="848"/>
      <c r="Q20" s="848"/>
      <c r="R20" s="848"/>
      <c r="S20" s="848"/>
      <c r="T20" s="848"/>
      <c r="U20" s="848"/>
      <c r="V20" s="875"/>
      <c r="W20" s="875"/>
      <c r="X20" s="875"/>
      <c r="Y20" s="849"/>
      <c r="Z20" s="850"/>
      <c r="AA20" s="848"/>
      <c r="AB20" s="848"/>
      <c r="AC20" s="848"/>
      <c r="AD20" s="849"/>
      <c r="AE20" s="842"/>
      <c r="AI20" s="11"/>
      <c r="AJ20" s="11"/>
      <c r="AK20" s="11"/>
      <c r="AL20" s="15"/>
      <c r="AM20" s="158"/>
      <c r="AN20" s="158"/>
      <c r="AO20" s="11"/>
      <c r="AP20" s="11"/>
      <c r="AQ20" s="11"/>
      <c r="AR20" s="11"/>
      <c r="AS20" s="11"/>
      <c r="AT20" s="84"/>
      <c r="AU20" s="65"/>
      <c r="AV20" s="65"/>
      <c r="AW20" s="11"/>
      <c r="AY20" s="11"/>
    </row>
    <row r="21" spans="2:60" ht="30" customHeight="1">
      <c r="B21" s="15"/>
      <c r="C21" s="76">
        <v>9</v>
      </c>
      <c r="D21" s="268"/>
      <c r="E21" s="265"/>
      <c r="F21" s="1505"/>
      <c r="G21" s="1506"/>
      <c r="H21" s="477"/>
      <c r="I21" s="344"/>
      <c r="J21" s="625"/>
      <c r="K21" s="348"/>
      <c r="L21" s="559"/>
      <c r="M21" s="559"/>
      <c r="N21" s="349"/>
      <c r="O21" s="349"/>
      <c r="P21" s="78">
        <f t="shared" si="4"/>
        <v>0</v>
      </c>
      <c r="Q21" s="79">
        <f>+SUMPRODUCT('1. Identificação Ben. Oper.'!$D$54:$H$54,K21:O21)</f>
        <v>0</v>
      </c>
      <c r="R21" s="81">
        <f>+VLOOKUP($K$10,'AP.2. Fatores de conversão'!$A$5:$I$13,3,FALSE)*K21+VLOOKUP($L$10,'AP.2. Fatores de conversão'!$A$5:$I$13,3,FALSE)*L21+VLOOKUP($M$10,'AP.2. Fatores de conversão'!$A$5:$I$13,3,FALSE)*M21+VLOOKUP($N$10,'AP.2. Fatores de conversão'!$A$5:$I$13,3,FALSE)*N21+VLOOKUP($O$10,'AP.2. Fatores de conversão'!$A$5:$I$13,3,FALSE)*O21</f>
        <v>0</v>
      </c>
      <c r="S21" s="81">
        <f>+VLOOKUP($K$10,'AP.2. Fatores de conversão'!$A$5:$I$13,6,FALSE)*K21+VLOOKUP($L$10,'AP.2. Fatores de conversão'!$A$5:$I$13,6,FALSE)*L21+VLOOKUP($M$10,'AP.2. Fatores de conversão'!$A$5:$I$13,6,FALSE)*M21+VLOOKUP($N$10,'AP.2. Fatores de conversão'!$A$5:$I$13,6,FALSE)*N21+VLOOKUP($O$10,'AP.2. Fatores de conversão'!$A$5:$I$13,6,FALSE)*O21</f>
        <v>0</v>
      </c>
      <c r="T21" s="80">
        <f>IF('1. Identificação Ben. Oper.'!$D$52=0,0,S21/'1. Identificação Ben. Oper.'!$D$52)</f>
        <v>0</v>
      </c>
      <c r="U21" s="81">
        <f>(VLOOKUP($K$10,'AP.2. Fatores de conversão'!$A$5:$I$13,9,FALSE)*K21+VLOOKUP($L$10,'AP.2. Fatores de conversão'!$A$5:$I$13,9,FALSE)*L21+VLOOKUP($M$10,'AP.2. Fatores de conversão'!$A$5:$I$13,9,FALSE)*M21+VLOOKUP($N$10,'AP.2. Fatores de conversão'!$A$5:$I$13,9,FALSE)*N21+VLOOKUP($O$10,'AP.2. Fatores de conversão'!$A$5:$I$13,9,FALSE)*O21)/1000</f>
        <v>0</v>
      </c>
      <c r="V21" s="264"/>
      <c r="W21" s="264"/>
      <c r="X21" s="352"/>
      <c r="Y21" s="82">
        <f>IF(OR(W21="",W21=0),0,IF(OR(X21="",X21=0),0,J21+1))</f>
        <v>0</v>
      </c>
      <c r="Z21" s="304"/>
      <c r="AA21" s="264"/>
      <c r="AB21" s="641">
        <f t="shared" si="3"/>
        <v>0</v>
      </c>
      <c r="AC21" s="1077">
        <v>0</v>
      </c>
      <c r="AD21" s="83">
        <f>IF(Q21=0,0,(Z21+AA21)/Q21)</f>
        <v>0</v>
      </c>
      <c r="AE21" s="842"/>
      <c r="AI21" s="11"/>
      <c r="AJ21" s="11"/>
      <c r="AK21" s="11"/>
      <c r="AL21" s="15"/>
      <c r="AM21" s="158"/>
      <c r="AN21" s="158"/>
      <c r="AO21" s="11"/>
      <c r="AP21" s="11"/>
      <c r="AQ21" s="11"/>
      <c r="AR21" s="11"/>
      <c r="AS21" s="11"/>
      <c r="AT21" s="84"/>
      <c r="AU21" s="65"/>
      <c r="AV21" s="65"/>
      <c r="AW21" s="11"/>
      <c r="AY21" s="11"/>
    </row>
    <row r="22" spans="2:60" ht="30" customHeight="1" thickBot="1">
      <c r="B22" s="15"/>
      <c r="C22" s="86">
        <v>10</v>
      </c>
      <c r="D22" s="270"/>
      <c r="E22" s="345"/>
      <c r="F22" s="1507"/>
      <c r="G22" s="1508"/>
      <c r="H22" s="610"/>
      <c r="I22" s="347"/>
      <c r="J22" s="627"/>
      <c r="K22" s="350"/>
      <c r="L22" s="351"/>
      <c r="M22" s="351"/>
      <c r="N22" s="351"/>
      <c r="O22" s="351"/>
      <c r="P22" s="87">
        <f t="shared" si="4"/>
        <v>0</v>
      </c>
      <c r="Q22" s="795">
        <f>+SUMPRODUCT('1. Identificação Ben. Oper.'!$D$54:$H$54,K22:O22)</f>
        <v>0</v>
      </c>
      <c r="R22" s="853">
        <f>+VLOOKUP($K$10,'AP.2. Fatores de conversão'!$A$5:$I$13,3,FALSE)*K22+VLOOKUP($L$10,'AP.2. Fatores de conversão'!$A$5:$I$13,3,FALSE)*L22+VLOOKUP($M$10,'AP.2. Fatores de conversão'!$A$5:$I$13,3,FALSE)*M22+VLOOKUP($N$10,'AP.2. Fatores de conversão'!$A$5:$I$13,3,FALSE)*N22+VLOOKUP($O$10,'AP.2. Fatores de conversão'!$A$5:$I$13,3,FALSE)*O22</f>
        <v>0</v>
      </c>
      <c r="S22" s="853">
        <f>+VLOOKUP($K$10,'AP.2. Fatores de conversão'!$A$5:$I$13,6,FALSE)*K22+VLOOKUP($L$10,'AP.2. Fatores de conversão'!$A$5:$I$13,6,FALSE)*L22+VLOOKUP($M$10,'AP.2. Fatores de conversão'!$A$5:$I$13,6,FALSE)*M22+VLOOKUP($N$10,'AP.2. Fatores de conversão'!$A$5:$I$13,6,FALSE)*N22+VLOOKUP($O$10,'AP.2. Fatores de conversão'!$A$5:$I$13,6,FALSE)*O22</f>
        <v>0</v>
      </c>
      <c r="T22" s="852">
        <f>IF('1. Identificação Ben. Oper.'!$D$52=0,0,S22/'1. Identificação Ben. Oper.'!$D$52)</f>
        <v>0</v>
      </c>
      <c r="U22" s="853">
        <f>(VLOOKUP($K$10,'AP.2. Fatores de conversão'!$A$5:$I$13,9,FALSE)*K22+VLOOKUP($L$10,'AP.2. Fatores de conversão'!$A$5:$I$13,9,FALSE)*L22+VLOOKUP($M$10,'AP.2. Fatores de conversão'!$A$5:$I$13,9,FALSE)*M22+VLOOKUP($N$10,'AP.2. Fatores de conversão'!$A$5:$I$13,9,FALSE)*N22+VLOOKUP($O$10,'AP.2. Fatores de conversão'!$A$5:$I$13,9,FALSE)*O22)/1000</f>
        <v>0</v>
      </c>
      <c r="V22" s="271"/>
      <c r="W22" s="271"/>
      <c r="X22" s="854"/>
      <c r="Y22" s="855">
        <f>IF(OR(W22="",W22=0),0,IF(OR(X22="",X22=0),0,J22+1))</f>
        <v>0</v>
      </c>
      <c r="Z22" s="354"/>
      <c r="AA22" s="355"/>
      <c r="AB22" s="795">
        <f t="shared" si="3"/>
        <v>0</v>
      </c>
      <c r="AC22" s="1089">
        <v>0</v>
      </c>
      <c r="AD22" s="857">
        <f>IF(Q22=0,0,(Z22+AA22)/Q22)</f>
        <v>0</v>
      </c>
      <c r="AE22" s="842"/>
      <c r="AI22" s="11"/>
      <c r="AJ22" s="11"/>
      <c r="AK22" s="11"/>
      <c r="AL22" s="15"/>
      <c r="AM22" s="158"/>
      <c r="AN22" s="158"/>
      <c r="AO22" s="11"/>
      <c r="AP22" s="11"/>
      <c r="AQ22" s="11"/>
      <c r="AR22" s="11"/>
      <c r="AS22" s="11"/>
      <c r="AT22" s="84"/>
      <c r="AU22" s="65"/>
      <c r="AV22" s="65"/>
      <c r="AW22" s="11"/>
      <c r="AY22" s="11"/>
    </row>
    <row r="23" spans="2:60" thickBot="1">
      <c r="B23" s="15"/>
      <c r="C23" s="23"/>
      <c r="D23" s="11"/>
      <c r="E23" s="461"/>
      <c r="F23" s="11"/>
      <c r="G23" s="11"/>
      <c r="H23" s="11"/>
      <c r="I23" s="11"/>
      <c r="J23" s="11"/>
      <c r="K23" s="88">
        <f t="shared" ref="K23:Q23" si="5">SUM(K12:K22)</f>
        <v>0</v>
      </c>
      <c r="L23" s="89">
        <f t="shared" si="5"/>
        <v>0</v>
      </c>
      <c r="M23" s="89">
        <f t="shared" si="5"/>
        <v>0</v>
      </c>
      <c r="N23" s="89">
        <f t="shared" si="5"/>
        <v>0</v>
      </c>
      <c r="O23" s="89">
        <f t="shared" si="5"/>
        <v>0</v>
      </c>
      <c r="P23" s="89">
        <f t="shared" si="5"/>
        <v>0</v>
      </c>
      <c r="Q23" s="90">
        <f t="shared" si="5"/>
        <v>0</v>
      </c>
      <c r="R23" s="92">
        <f>SUM(R12:R22)</f>
        <v>0</v>
      </c>
      <c r="S23" s="92">
        <f>SUM(S12:S22)</f>
        <v>0</v>
      </c>
      <c r="T23" s="91">
        <f>IF('1. Identificação Ben. Oper.'!$D$52=0,0,S23/'1. Identificação Ben. Oper.'!$D$52)</f>
        <v>0</v>
      </c>
      <c r="U23" s="92">
        <f>SUM(U12:U22)</f>
        <v>0</v>
      </c>
      <c r="V23" s="90">
        <f>SUM(V12:V22)</f>
        <v>0</v>
      </c>
      <c r="W23" s="300">
        <f>SUM(W12:W22)</f>
        <v>0</v>
      </c>
      <c r="X23" s="320"/>
      <c r="Y23" s="321"/>
      <c r="Z23" s="93">
        <f>SUM(Z12:Z22)</f>
        <v>0</v>
      </c>
      <c r="AA23" s="94">
        <f>SUM(AA12:AA22)</f>
        <v>0</v>
      </c>
      <c r="AB23" s="94">
        <f>SUM(AB12:AB22)</f>
        <v>0</v>
      </c>
      <c r="AC23" s="94">
        <f>SUM(AC12:AC22)</f>
        <v>0</v>
      </c>
      <c r="AD23" s="285">
        <f>IF(Q23=0,0,(Z23+AA23)/Q23)</f>
        <v>0</v>
      </c>
      <c r="AL23" s="15"/>
      <c r="AM23" s="11"/>
      <c r="AN23" s="11"/>
      <c r="AO23" s="11"/>
      <c r="AP23" s="11"/>
      <c r="AQ23" s="11"/>
      <c r="AR23" s="11"/>
      <c r="AS23" s="11"/>
      <c r="AT23" s="11"/>
      <c r="AU23" s="158"/>
      <c r="AV23" s="158"/>
      <c r="AW23" s="11"/>
      <c r="AZ23" s="11"/>
      <c r="BA23" s="36"/>
      <c r="BB23" s="84"/>
      <c r="BC23" s="65"/>
      <c r="BD23" s="65"/>
      <c r="BE23" s="65"/>
      <c r="BF23" s="11"/>
      <c r="BG23" s="11"/>
    </row>
    <row r="24" spans="2:60" s="1" customFormat="1" ht="30" customHeight="1" thickBot="1">
      <c r="B24" s="9"/>
      <c r="C24" s="1449" t="s">
        <v>509</v>
      </c>
      <c r="D24" s="1450"/>
      <c r="E24" s="95">
        <f>Z23+AA23</f>
        <v>0</v>
      </c>
      <c r="F24" s="23"/>
      <c r="G24" s="23"/>
      <c r="H24" s="23"/>
      <c r="I24" s="23"/>
      <c r="J24" s="23"/>
      <c r="K24" s="1217" t="str">
        <f>IF(OR(K10="Madeira/Resíduos de Madeira",K10="Peletes/Briquetes de Madeira"),K21+K22,"")</f>
        <v/>
      </c>
      <c r="L24" s="1217" t="str">
        <f t="shared" ref="L24:O24" si="6">IF(OR(L10="Madeira/Resíduos de Madeira",L10="Peletes/Briquetes de Madeira"),L21+L22,"")</f>
        <v/>
      </c>
      <c r="M24" s="1217" t="str">
        <f t="shared" si="6"/>
        <v/>
      </c>
      <c r="N24" s="1217" t="str">
        <f t="shared" si="6"/>
        <v/>
      </c>
      <c r="O24" s="1217" t="str">
        <f t="shared" si="6"/>
        <v/>
      </c>
      <c r="P24" s="934">
        <f>SUM(K24:O24)</f>
        <v>0</v>
      </c>
      <c r="Q24" s="906"/>
      <c r="R24" s="906"/>
      <c r="S24" s="906"/>
      <c r="T24" s="906"/>
      <c r="U24" s="906"/>
      <c r="V24" s="906"/>
      <c r="W24" s="905"/>
      <c r="X24" s="60"/>
      <c r="Y24" s="890"/>
      <c r="Z24" s="483"/>
      <c r="AA24" s="483"/>
      <c r="AB24" s="483"/>
      <c r="AC24" s="60"/>
      <c r="AD24" s="96"/>
      <c r="AE24" s="60"/>
      <c r="AF24" s="23"/>
      <c r="AG24" s="23"/>
      <c r="AH24" s="23"/>
      <c r="AI24" s="23"/>
      <c r="AJ24" s="138"/>
      <c r="AK24" s="23"/>
      <c r="AL24" s="139"/>
      <c r="AM24" s="138"/>
      <c r="AN24" s="138"/>
      <c r="AO24" s="138"/>
      <c r="AP24" s="138"/>
      <c r="AQ24" s="138"/>
      <c r="AR24" s="138"/>
      <c r="AS24" s="138"/>
      <c r="AT24" s="138"/>
      <c r="AU24" s="23"/>
      <c r="AV24" s="23"/>
      <c r="AW24" s="11"/>
      <c r="BA24" s="23"/>
      <c r="BB24" s="158"/>
      <c r="BC24" s="158"/>
      <c r="BD24" s="65"/>
      <c r="BE24" s="65"/>
      <c r="BF24" s="65"/>
      <c r="BG24" s="23"/>
      <c r="BH24" s="23"/>
    </row>
    <row r="25" spans="2:60" ht="30" customHeight="1" thickBot="1">
      <c r="B25" s="15"/>
      <c r="C25" s="1449" t="s">
        <v>510</v>
      </c>
      <c r="D25" s="1450"/>
      <c r="E25" s="95">
        <f>AB23</f>
        <v>0</v>
      </c>
      <c r="F25" s="11"/>
      <c r="G25" s="11"/>
      <c r="I25" s="1406" t="s">
        <v>486</v>
      </c>
      <c r="J25" s="1406"/>
      <c r="K25" s="1406"/>
      <c r="L25" s="1406"/>
      <c r="M25" s="1406"/>
      <c r="N25" s="1406"/>
      <c r="O25" s="1406"/>
      <c r="P25" s="1406"/>
      <c r="Q25" s="1406"/>
      <c r="R25" s="1179"/>
      <c r="S25" s="1179"/>
      <c r="T25" s="904"/>
      <c r="U25" s="1122"/>
      <c r="V25" s="1122"/>
      <c r="W25" s="1122"/>
      <c r="X25" s="566"/>
      <c r="Y25" s="11"/>
      <c r="Z25" s="11"/>
      <c r="AA25" s="11"/>
      <c r="AB25" s="11"/>
      <c r="AC25" s="11"/>
      <c r="AD25" s="11"/>
      <c r="AE25" s="11"/>
      <c r="AF25" s="11"/>
      <c r="AG25" s="138"/>
      <c r="AH25" s="138"/>
      <c r="AI25" s="138"/>
      <c r="AJ25" s="138"/>
      <c r="AK25" s="138"/>
      <c r="AL25" s="139"/>
      <c r="AM25" s="138"/>
      <c r="AN25" s="138"/>
      <c r="AO25" s="138"/>
      <c r="AP25" s="138"/>
      <c r="AQ25" s="138"/>
      <c r="AR25" s="138"/>
      <c r="AS25" s="11"/>
      <c r="AT25" s="11"/>
      <c r="AU25" s="11"/>
      <c r="AV25" s="11"/>
      <c r="AW25" s="11"/>
      <c r="AY25" s="158"/>
      <c r="AZ25" s="158"/>
      <c r="BA25" s="65"/>
      <c r="BB25" s="11"/>
      <c r="BC25" s="11"/>
    </row>
    <row r="26" spans="2:60" ht="30" customHeight="1" thickBot="1">
      <c r="B26" s="15"/>
      <c r="C26" s="1449" t="s">
        <v>511</v>
      </c>
      <c r="D26" s="1450"/>
      <c r="E26" s="95">
        <f>E24-E25</f>
        <v>0</v>
      </c>
      <c r="F26" s="11"/>
      <c r="G26" s="11"/>
      <c r="I26" s="1406"/>
      <c r="J26" s="1406"/>
      <c r="K26" s="1406"/>
      <c r="L26" s="1406"/>
      <c r="M26" s="1406"/>
      <c r="N26" s="1406"/>
      <c r="O26" s="1406"/>
      <c r="P26" s="1406"/>
      <c r="Q26" s="1406"/>
      <c r="R26" s="1179"/>
      <c r="S26" s="1179"/>
      <c r="T26" s="904"/>
      <c r="U26" s="904"/>
      <c r="V26" s="904"/>
      <c r="W26" s="904"/>
      <c r="X26" s="11"/>
      <c r="Y26" s="11"/>
      <c r="Z26" s="11"/>
      <c r="AA26" s="11"/>
      <c r="AB26" s="11"/>
      <c r="AC26" s="11"/>
      <c r="AD26" s="11"/>
      <c r="AE26" s="11"/>
      <c r="AF26" s="11"/>
      <c r="AG26" s="11"/>
      <c r="AH26" s="11"/>
      <c r="AI26" s="11"/>
      <c r="AJ26" s="138"/>
      <c r="AK26" s="138"/>
      <c r="AL26" s="139"/>
      <c r="AM26" s="138"/>
      <c r="AN26" s="138"/>
      <c r="AO26" s="138"/>
      <c r="AP26" s="138"/>
      <c r="AQ26" s="138"/>
      <c r="AR26" s="138"/>
      <c r="AS26" s="138"/>
      <c r="AT26" s="138"/>
      <c r="AU26" s="138"/>
      <c r="AV26" s="11"/>
      <c r="AW26" s="11"/>
      <c r="AY26" s="11"/>
      <c r="AZ26" s="11"/>
      <c r="BA26" s="84"/>
      <c r="BB26" s="158"/>
      <c r="BC26" s="158"/>
      <c r="BD26" s="65"/>
      <c r="BE26" s="11"/>
      <c r="BF26" s="11"/>
    </row>
    <row r="27" spans="2:60">
      <c r="B27" s="15"/>
      <c r="C27" s="1451" t="s">
        <v>493</v>
      </c>
      <c r="D27" s="1451"/>
      <c r="E27" s="1451"/>
      <c r="F27" s="145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65"/>
      <c r="AI27" s="65"/>
      <c r="AJ27" s="138"/>
      <c r="AK27" s="138"/>
      <c r="AL27" s="139"/>
      <c r="AM27" s="138"/>
      <c r="AN27" s="138"/>
      <c r="AO27" s="138"/>
      <c r="AP27" s="138"/>
      <c r="AQ27" s="138"/>
      <c r="AR27" s="138"/>
      <c r="AS27" s="138"/>
      <c r="AT27" s="138"/>
      <c r="AU27" s="138"/>
      <c r="AV27" s="11"/>
      <c r="AW27" s="11"/>
      <c r="AY27" s="11"/>
      <c r="AZ27" s="11"/>
      <c r="BA27" s="84"/>
      <c r="BB27" s="158"/>
      <c r="BC27" s="158"/>
      <c r="BD27" s="65"/>
      <c r="BE27" s="11"/>
      <c r="BF27" s="11"/>
    </row>
    <row r="28" spans="2:60" ht="15.75" thickBot="1">
      <c r="B28" s="15"/>
      <c r="C28" s="23"/>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65"/>
      <c r="AI28" s="65"/>
      <c r="AJ28" s="138"/>
      <c r="AK28" s="138"/>
      <c r="AL28" s="139"/>
      <c r="AM28" s="138"/>
      <c r="AN28" s="138"/>
      <c r="AO28" s="138"/>
      <c r="AP28" s="138"/>
      <c r="AQ28" s="138"/>
      <c r="AR28" s="138"/>
      <c r="AS28" s="138"/>
      <c r="AT28" s="138"/>
      <c r="AU28" s="138"/>
      <c r="AV28" s="11"/>
      <c r="AW28" s="11"/>
      <c r="AY28" s="11"/>
      <c r="AZ28" s="11"/>
      <c r="BA28" s="84"/>
      <c r="BB28" s="158"/>
      <c r="BC28" s="158"/>
      <c r="BD28" s="65"/>
      <c r="BE28" s="11"/>
      <c r="BF28" s="11"/>
    </row>
    <row r="29" spans="2:60" ht="56.25" customHeight="1" thickBot="1">
      <c r="B29" s="15"/>
      <c r="C29" s="98" t="s">
        <v>26</v>
      </c>
      <c r="D29" s="99"/>
      <c r="E29" s="99"/>
      <c r="F29" s="99"/>
      <c r="G29" s="99"/>
      <c r="H29" s="99"/>
      <c r="I29" s="99"/>
      <c r="J29" s="1453" t="s">
        <v>149</v>
      </c>
      <c r="K29" s="1454"/>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6"/>
      <c r="AJ29" s="138"/>
      <c r="AK29" s="138"/>
      <c r="AL29" s="139"/>
      <c r="AM29" s="138"/>
      <c r="AN29" s="138"/>
      <c r="AO29" s="138"/>
      <c r="AP29" s="138"/>
      <c r="AQ29" s="138"/>
      <c r="AR29" s="138"/>
      <c r="AS29" s="138"/>
      <c r="AT29" s="138"/>
      <c r="AU29" s="138"/>
      <c r="AV29" s="11"/>
      <c r="AW29" s="11"/>
      <c r="AY29" s="11"/>
      <c r="AZ29" s="11"/>
      <c r="BA29" s="84"/>
      <c r="BB29" s="158"/>
      <c r="BC29" s="158"/>
      <c r="BD29" s="65"/>
      <c r="BE29" s="11"/>
      <c r="BF29" s="11"/>
    </row>
    <row r="30" spans="2:60" ht="15.75" thickBot="1">
      <c r="B30" s="15"/>
      <c r="C30" s="100"/>
      <c r="D30" s="101"/>
      <c r="E30" s="101"/>
      <c r="F30" s="101"/>
      <c r="G30" s="101"/>
      <c r="H30" s="102"/>
      <c r="I30" s="101"/>
      <c r="J30" s="1524" t="s">
        <v>13</v>
      </c>
      <c r="K30" s="1525"/>
      <c r="L30" s="1525"/>
      <c r="M30" s="1525"/>
      <c r="N30" s="1525"/>
      <c r="O30" s="1525"/>
      <c r="P30" s="1525"/>
      <c r="Q30" s="1525"/>
      <c r="R30" s="1525"/>
      <c r="S30" s="1525"/>
      <c r="T30" s="1525"/>
      <c r="U30" s="1525"/>
      <c r="V30" s="1525"/>
      <c r="W30" s="1525"/>
      <c r="X30" s="1525"/>
      <c r="Y30" s="1525"/>
      <c r="Z30" s="1525"/>
      <c r="AA30" s="1525"/>
      <c r="AB30" s="1525"/>
      <c r="AC30" s="1525"/>
      <c r="AD30" s="1525"/>
      <c r="AE30" s="1525"/>
      <c r="AF30" s="1525"/>
      <c r="AG30" s="1525"/>
      <c r="AH30" s="1526"/>
      <c r="AI30" s="120"/>
      <c r="AJ30" s="138"/>
      <c r="AK30" s="138"/>
      <c r="AL30" s="139"/>
      <c r="AM30" s="138"/>
      <c r="AN30" s="138"/>
      <c r="AO30" s="138"/>
      <c r="AP30" s="138"/>
      <c r="AQ30" s="138"/>
      <c r="AR30" s="138"/>
      <c r="AS30" s="138"/>
      <c r="AT30" s="138"/>
      <c r="AU30" s="138"/>
      <c r="AV30" s="11"/>
      <c r="AW30" s="11"/>
      <c r="AY30" s="11"/>
      <c r="AZ30" s="11"/>
      <c r="BA30" s="11"/>
      <c r="BB30" s="158"/>
      <c r="BC30" s="158"/>
      <c r="BD30" s="65"/>
      <c r="BE30" s="11"/>
      <c r="BF30" s="11"/>
    </row>
    <row r="31" spans="2:60" ht="28.5" customHeight="1" thickBot="1">
      <c r="B31" s="15"/>
      <c r="C31" s="104" t="s">
        <v>27</v>
      </c>
      <c r="D31" s="1238" t="s">
        <v>85</v>
      </c>
      <c r="E31" s="555" t="s">
        <v>84</v>
      </c>
      <c r="F31" s="1238" t="s">
        <v>90</v>
      </c>
      <c r="G31" s="555"/>
      <c r="H31" s="1452" t="s">
        <v>53</v>
      </c>
      <c r="I31" s="1452"/>
      <c r="J31" s="235">
        <v>1</v>
      </c>
      <c r="K31" s="235">
        <v>2</v>
      </c>
      <c r="L31" s="235">
        <v>3</v>
      </c>
      <c r="M31" s="235">
        <v>4</v>
      </c>
      <c r="N31" s="235">
        <v>5</v>
      </c>
      <c r="O31" s="235">
        <v>6</v>
      </c>
      <c r="P31" s="235">
        <v>7</v>
      </c>
      <c r="Q31" s="235">
        <v>8</v>
      </c>
      <c r="R31" s="235">
        <v>9</v>
      </c>
      <c r="S31" s="235">
        <v>10</v>
      </c>
      <c r="T31" s="235">
        <v>11</v>
      </c>
      <c r="U31" s="235">
        <v>12</v>
      </c>
      <c r="V31" s="235">
        <v>13</v>
      </c>
      <c r="W31" s="235">
        <v>14</v>
      </c>
      <c r="X31" s="235">
        <v>15</v>
      </c>
      <c r="Y31" s="235">
        <v>16</v>
      </c>
      <c r="Z31" s="235">
        <v>17</v>
      </c>
      <c r="AA31" s="235">
        <v>18</v>
      </c>
      <c r="AB31" s="235">
        <v>19</v>
      </c>
      <c r="AC31" s="235">
        <v>20</v>
      </c>
      <c r="AD31" s="235">
        <v>21</v>
      </c>
      <c r="AE31" s="235">
        <v>22</v>
      </c>
      <c r="AF31" s="235">
        <v>23</v>
      </c>
      <c r="AG31" s="235">
        <v>24</v>
      </c>
      <c r="AH31" s="235">
        <v>25</v>
      </c>
      <c r="AI31" s="106" t="s">
        <v>28</v>
      </c>
      <c r="AJ31" s="257"/>
      <c r="AK31" s="13"/>
      <c r="AL31" s="1047"/>
      <c r="AM31" s="258"/>
      <c r="AN31" s="258"/>
      <c r="AO31" s="258"/>
      <c r="AP31" s="258"/>
      <c r="AQ31" s="258"/>
      <c r="AR31" s="258"/>
      <c r="AS31" s="258"/>
      <c r="AT31" s="258"/>
      <c r="AU31" s="258"/>
      <c r="AV31" s="258" t="s">
        <v>120</v>
      </c>
      <c r="AW31" s="11"/>
      <c r="AY31" s="11"/>
      <c r="AZ31" s="11"/>
      <c r="BA31" s="11"/>
      <c r="BB31" s="158"/>
      <c r="BC31" s="158"/>
      <c r="BD31" s="11"/>
      <c r="BE31" s="11"/>
      <c r="BF31" s="11"/>
    </row>
    <row r="32" spans="2:60" ht="15.75" thickBot="1">
      <c r="B32" s="15"/>
      <c r="C32" s="1220">
        <f t="shared" ref="C32:C39" si="7">C12</f>
        <v>1</v>
      </c>
      <c r="D32" s="1221">
        <f t="shared" ref="D32:D39" si="8">Q12</f>
        <v>0</v>
      </c>
      <c r="E32" s="1221">
        <f t="shared" ref="E32:F39" si="9">V12</f>
        <v>0</v>
      </c>
      <c r="F32" s="1221">
        <f t="shared" si="9"/>
        <v>0</v>
      </c>
      <c r="G32" s="517"/>
      <c r="H32" s="517">
        <f>IF(D32="",0,D32-E32)</f>
        <v>0</v>
      </c>
      <c r="I32" s="518"/>
      <c r="J32" s="110">
        <f t="shared" ref="J32:AH32" si="10">IF($J12&gt;=25,$H32,IF(J$31&lt;=$J12,$H32,IF(J$31&lt;=($J12*($X12+1)),$H32,0)))-IF($J12="",0,IF(J$31-1&lt;=($J12*$X12),$F32,0))*IF(OR($Y12=0,$Y12&gt;25),0,IF(MOD(J$31,$J12)=0,1,0))</f>
        <v>0</v>
      </c>
      <c r="K32" s="110">
        <f t="shared" si="10"/>
        <v>0</v>
      </c>
      <c r="L32" s="110">
        <f t="shared" si="10"/>
        <v>0</v>
      </c>
      <c r="M32" s="110">
        <f t="shared" si="10"/>
        <v>0</v>
      </c>
      <c r="N32" s="110">
        <f t="shared" si="10"/>
        <v>0</v>
      </c>
      <c r="O32" s="110">
        <f t="shared" si="10"/>
        <v>0</v>
      </c>
      <c r="P32" s="110">
        <f t="shared" si="10"/>
        <v>0</v>
      </c>
      <c r="Q32" s="110">
        <f t="shared" si="10"/>
        <v>0</v>
      </c>
      <c r="R32" s="110">
        <f t="shared" si="10"/>
        <v>0</v>
      </c>
      <c r="S32" s="110">
        <f t="shared" si="10"/>
        <v>0</v>
      </c>
      <c r="T32" s="110">
        <f t="shared" si="10"/>
        <v>0</v>
      </c>
      <c r="U32" s="110">
        <f t="shared" si="10"/>
        <v>0</v>
      </c>
      <c r="V32" s="110">
        <f t="shared" si="10"/>
        <v>0</v>
      </c>
      <c r="W32" s="110">
        <f t="shared" si="10"/>
        <v>0</v>
      </c>
      <c r="X32" s="110">
        <f t="shared" si="10"/>
        <v>0</v>
      </c>
      <c r="Y32" s="110">
        <f t="shared" si="10"/>
        <v>0</v>
      </c>
      <c r="Z32" s="110">
        <f t="shared" si="10"/>
        <v>0</v>
      </c>
      <c r="AA32" s="110">
        <f t="shared" si="10"/>
        <v>0</v>
      </c>
      <c r="AB32" s="110">
        <f t="shared" si="10"/>
        <v>0</v>
      </c>
      <c r="AC32" s="110">
        <f t="shared" si="10"/>
        <v>0</v>
      </c>
      <c r="AD32" s="110">
        <f t="shared" si="10"/>
        <v>0</v>
      </c>
      <c r="AE32" s="110">
        <f t="shared" si="10"/>
        <v>0</v>
      </c>
      <c r="AF32" s="110">
        <f t="shared" si="10"/>
        <v>0</v>
      </c>
      <c r="AG32" s="110">
        <f t="shared" si="10"/>
        <v>0</v>
      </c>
      <c r="AH32" s="110">
        <f t="shared" si="10"/>
        <v>0</v>
      </c>
      <c r="AI32" s="111">
        <f t="shared" ref="AI32:AI41" si="11">SUM(J32:AH32)</f>
        <v>0</v>
      </c>
      <c r="AJ32" s="257">
        <v>1</v>
      </c>
      <c r="AK32" s="258"/>
      <c r="AL32" s="1047"/>
      <c r="AM32" s="258"/>
      <c r="AN32" s="258"/>
      <c r="AO32" s="258"/>
      <c r="AP32" s="258"/>
      <c r="AQ32" s="258"/>
      <c r="AR32" s="258"/>
      <c r="AS32" s="258"/>
      <c r="AT32" s="258"/>
      <c r="AU32" s="258"/>
      <c r="AV32" s="258"/>
      <c r="AW32" s="11"/>
      <c r="BB32" s="158"/>
      <c r="BC32" s="158"/>
    </row>
    <row r="33" spans="2:55" ht="15.75" thickBot="1">
      <c r="B33" s="15"/>
      <c r="C33" s="1222">
        <f t="shared" si="7"/>
        <v>2</v>
      </c>
      <c r="D33" s="1223">
        <f t="shared" si="8"/>
        <v>0</v>
      </c>
      <c r="E33" s="1223">
        <f t="shared" si="9"/>
        <v>0</v>
      </c>
      <c r="F33" s="1223">
        <f t="shared" si="9"/>
        <v>0</v>
      </c>
      <c r="G33" s="108"/>
      <c r="H33" s="108">
        <f t="shared" ref="H33:H41" si="12">IF(D33="",0,D33-E33)</f>
        <v>0</v>
      </c>
      <c r="I33" s="112"/>
      <c r="J33" s="110">
        <f t="shared" ref="J33:AH33" si="13">IF($J13&gt;=25,$H33,IF(J$31&lt;=$J13,$H33,IF(J$31&lt;=($J13*($X13+1)),$H33,0)))-IF($J13="",0,IF(J$31-1&lt;=($J13*$X13),$F33,0))*IF(OR($Y13=0,$Y13&gt;25),0,IF(MOD(J$31,$J13)=0,1,0))</f>
        <v>0</v>
      </c>
      <c r="K33" s="110">
        <f t="shared" si="13"/>
        <v>0</v>
      </c>
      <c r="L33" s="110">
        <f t="shared" si="13"/>
        <v>0</v>
      </c>
      <c r="M33" s="110">
        <f t="shared" si="13"/>
        <v>0</v>
      </c>
      <c r="N33" s="110">
        <f t="shared" si="13"/>
        <v>0</v>
      </c>
      <c r="O33" s="110">
        <f t="shared" si="13"/>
        <v>0</v>
      </c>
      <c r="P33" s="110">
        <f t="shared" si="13"/>
        <v>0</v>
      </c>
      <c r="Q33" s="110">
        <f t="shared" si="13"/>
        <v>0</v>
      </c>
      <c r="R33" s="110">
        <f t="shared" si="13"/>
        <v>0</v>
      </c>
      <c r="S33" s="110">
        <f t="shared" si="13"/>
        <v>0</v>
      </c>
      <c r="T33" s="110">
        <f t="shared" si="13"/>
        <v>0</v>
      </c>
      <c r="U33" s="110">
        <f t="shared" si="13"/>
        <v>0</v>
      </c>
      <c r="V33" s="110">
        <f t="shared" si="13"/>
        <v>0</v>
      </c>
      <c r="W33" s="110">
        <f t="shared" si="13"/>
        <v>0</v>
      </c>
      <c r="X33" s="110">
        <f t="shared" si="13"/>
        <v>0</v>
      </c>
      <c r="Y33" s="110">
        <f t="shared" si="13"/>
        <v>0</v>
      </c>
      <c r="Z33" s="110">
        <f t="shared" si="13"/>
        <v>0</v>
      </c>
      <c r="AA33" s="110">
        <f t="shared" si="13"/>
        <v>0</v>
      </c>
      <c r="AB33" s="110">
        <f t="shared" si="13"/>
        <v>0</v>
      </c>
      <c r="AC33" s="110">
        <f t="shared" si="13"/>
        <v>0</v>
      </c>
      <c r="AD33" s="110">
        <f t="shared" si="13"/>
        <v>0</v>
      </c>
      <c r="AE33" s="110">
        <f t="shared" si="13"/>
        <v>0</v>
      </c>
      <c r="AF33" s="110">
        <f t="shared" si="13"/>
        <v>0</v>
      </c>
      <c r="AG33" s="110">
        <f t="shared" si="13"/>
        <v>0</v>
      </c>
      <c r="AH33" s="110">
        <f t="shared" si="13"/>
        <v>0</v>
      </c>
      <c r="AI33" s="111">
        <f t="shared" si="11"/>
        <v>0</v>
      </c>
      <c r="AJ33" s="257">
        <v>2</v>
      </c>
      <c r="AK33" s="258"/>
      <c r="AL33" s="1047"/>
      <c r="AM33" s="258"/>
      <c r="AN33" s="258"/>
      <c r="AO33" s="258"/>
      <c r="AP33" s="258"/>
      <c r="AQ33" s="258"/>
      <c r="AR33" s="258"/>
      <c r="AS33" s="258"/>
      <c r="AT33" s="258"/>
      <c r="AU33" s="258"/>
      <c r="AV33" s="258">
        <f>+IF(F13="",75,IF(F13=#REF!,18,IF(F13=#REF!,27,IF(F13=#REF!,75,IF(F13=#REF!,35,IF(F13=#REF!,30,IF(F13=#REF!,45,IF(F13=#REF!,65,IF(F13=#REF!,5,IF(F13=#REF!,65,75))))))))))</f>
        <v>75</v>
      </c>
      <c r="AW33" s="11"/>
      <c r="BB33" s="158"/>
      <c r="BC33" s="158"/>
    </row>
    <row r="34" spans="2:55" ht="15.75" thickBot="1">
      <c r="B34" s="15"/>
      <c r="C34" s="1220">
        <f t="shared" si="7"/>
        <v>3</v>
      </c>
      <c r="D34" s="1221">
        <f t="shared" si="8"/>
        <v>0</v>
      </c>
      <c r="E34" s="1221">
        <f t="shared" si="9"/>
        <v>0</v>
      </c>
      <c r="F34" s="1221">
        <f t="shared" si="9"/>
        <v>0</v>
      </c>
      <c r="G34" s="517"/>
      <c r="H34" s="517">
        <f t="shared" si="12"/>
        <v>0</v>
      </c>
      <c r="I34" s="519"/>
      <c r="J34" s="110">
        <f t="shared" ref="J34:AH34" si="14">IF($J14&gt;=25,$H34,IF(J$31&lt;=$J14,$H34,IF(J$31&lt;=($J14*($X14+1)),$H34,0)))-IF($J14="",0,IF(J$31-1&lt;=($J14*$X14),$F34,0))*IF(OR($Y14=0,$Y14&gt;25),0,IF(MOD(J$31,$J14)=0,1,0))</f>
        <v>0</v>
      </c>
      <c r="K34" s="110">
        <f t="shared" si="14"/>
        <v>0</v>
      </c>
      <c r="L34" s="110">
        <f t="shared" si="14"/>
        <v>0</v>
      </c>
      <c r="M34" s="110">
        <f t="shared" si="14"/>
        <v>0</v>
      </c>
      <c r="N34" s="110">
        <f t="shared" si="14"/>
        <v>0</v>
      </c>
      <c r="O34" s="110">
        <f t="shared" si="14"/>
        <v>0</v>
      </c>
      <c r="P34" s="110">
        <f t="shared" si="14"/>
        <v>0</v>
      </c>
      <c r="Q34" s="110">
        <f t="shared" si="14"/>
        <v>0</v>
      </c>
      <c r="R34" s="110">
        <f t="shared" si="14"/>
        <v>0</v>
      </c>
      <c r="S34" s="110">
        <f t="shared" si="14"/>
        <v>0</v>
      </c>
      <c r="T34" s="110">
        <f t="shared" si="14"/>
        <v>0</v>
      </c>
      <c r="U34" s="110">
        <f t="shared" si="14"/>
        <v>0</v>
      </c>
      <c r="V34" s="110">
        <f t="shared" si="14"/>
        <v>0</v>
      </c>
      <c r="W34" s="110">
        <f t="shared" si="14"/>
        <v>0</v>
      </c>
      <c r="X34" s="110">
        <f t="shared" si="14"/>
        <v>0</v>
      </c>
      <c r="Y34" s="110">
        <f t="shared" si="14"/>
        <v>0</v>
      </c>
      <c r="Z34" s="110">
        <f t="shared" si="14"/>
        <v>0</v>
      </c>
      <c r="AA34" s="110">
        <f t="shared" si="14"/>
        <v>0</v>
      </c>
      <c r="AB34" s="110">
        <f t="shared" si="14"/>
        <v>0</v>
      </c>
      <c r="AC34" s="110">
        <f t="shared" si="14"/>
        <v>0</v>
      </c>
      <c r="AD34" s="110">
        <f t="shared" si="14"/>
        <v>0</v>
      </c>
      <c r="AE34" s="110">
        <f t="shared" si="14"/>
        <v>0</v>
      </c>
      <c r="AF34" s="110">
        <f t="shared" si="14"/>
        <v>0</v>
      </c>
      <c r="AG34" s="110">
        <f t="shared" si="14"/>
        <v>0</v>
      </c>
      <c r="AH34" s="110">
        <f t="shared" si="14"/>
        <v>0</v>
      </c>
      <c r="AI34" s="111">
        <f t="shared" si="11"/>
        <v>0</v>
      </c>
      <c r="AJ34" s="257">
        <v>3</v>
      </c>
      <c r="AK34" s="258"/>
      <c r="AL34" s="1047"/>
      <c r="AM34" s="258"/>
      <c r="AN34" s="258"/>
      <c r="AO34" s="258"/>
      <c r="AP34" s="258"/>
      <c r="AQ34" s="258"/>
      <c r="AR34" s="258"/>
      <c r="AS34" s="258"/>
      <c r="AT34" s="258"/>
      <c r="AU34" s="258"/>
      <c r="AV34" s="258"/>
      <c r="AW34" s="11"/>
      <c r="BB34" s="158"/>
      <c r="BC34" s="158"/>
    </row>
    <row r="35" spans="2:55" ht="15.75" thickBot="1">
      <c r="B35" s="15"/>
      <c r="C35" s="1222">
        <f t="shared" si="7"/>
        <v>4</v>
      </c>
      <c r="D35" s="1223">
        <f t="shared" si="8"/>
        <v>0</v>
      </c>
      <c r="E35" s="1223">
        <f t="shared" si="9"/>
        <v>0</v>
      </c>
      <c r="F35" s="1223">
        <f t="shared" si="9"/>
        <v>0</v>
      </c>
      <c r="G35" s="108"/>
      <c r="H35" s="108">
        <f t="shared" si="12"/>
        <v>0</v>
      </c>
      <c r="I35" s="112"/>
      <c r="J35" s="110">
        <f t="shared" ref="J35:AH35" si="15">IF($J15&gt;=25,$H35,IF(J$31&lt;=$J15,$H35,IF(J$31&lt;=($J15*($X15+1)),$H35,0)))-IF($J15="",0,IF(J$31-1&lt;=($J15*$X15),$F35,0))*IF(OR($Y15=0,$Y15&gt;25),0,IF(MOD(J$31,$J15)=0,1,0))</f>
        <v>0</v>
      </c>
      <c r="K35" s="110">
        <f t="shared" si="15"/>
        <v>0</v>
      </c>
      <c r="L35" s="110">
        <f t="shared" si="15"/>
        <v>0</v>
      </c>
      <c r="M35" s="110">
        <f t="shared" si="15"/>
        <v>0</v>
      </c>
      <c r="N35" s="110">
        <f t="shared" si="15"/>
        <v>0</v>
      </c>
      <c r="O35" s="110">
        <f t="shared" si="15"/>
        <v>0</v>
      </c>
      <c r="P35" s="110">
        <f t="shared" si="15"/>
        <v>0</v>
      </c>
      <c r="Q35" s="110">
        <f t="shared" si="15"/>
        <v>0</v>
      </c>
      <c r="R35" s="110">
        <f t="shared" si="15"/>
        <v>0</v>
      </c>
      <c r="S35" s="110">
        <f t="shared" si="15"/>
        <v>0</v>
      </c>
      <c r="T35" s="110">
        <f t="shared" si="15"/>
        <v>0</v>
      </c>
      <c r="U35" s="110">
        <f t="shared" si="15"/>
        <v>0</v>
      </c>
      <c r="V35" s="110">
        <f t="shared" si="15"/>
        <v>0</v>
      </c>
      <c r="W35" s="110">
        <f t="shared" si="15"/>
        <v>0</v>
      </c>
      <c r="X35" s="110">
        <f t="shared" si="15"/>
        <v>0</v>
      </c>
      <c r="Y35" s="110">
        <f t="shared" si="15"/>
        <v>0</v>
      </c>
      <c r="Z35" s="110">
        <f t="shared" si="15"/>
        <v>0</v>
      </c>
      <c r="AA35" s="110">
        <f t="shared" si="15"/>
        <v>0</v>
      </c>
      <c r="AB35" s="110">
        <f t="shared" si="15"/>
        <v>0</v>
      </c>
      <c r="AC35" s="110">
        <f t="shared" si="15"/>
        <v>0</v>
      </c>
      <c r="AD35" s="110">
        <f t="shared" si="15"/>
        <v>0</v>
      </c>
      <c r="AE35" s="110">
        <f t="shared" si="15"/>
        <v>0</v>
      </c>
      <c r="AF35" s="110">
        <f t="shared" si="15"/>
        <v>0</v>
      </c>
      <c r="AG35" s="110">
        <f t="shared" si="15"/>
        <v>0</v>
      </c>
      <c r="AH35" s="110">
        <f t="shared" si="15"/>
        <v>0</v>
      </c>
      <c r="AI35" s="111">
        <f t="shared" si="11"/>
        <v>0</v>
      </c>
      <c r="AJ35" s="257">
        <v>4</v>
      </c>
      <c r="AK35" s="258"/>
      <c r="AL35" s="1047"/>
      <c r="AM35" s="258"/>
      <c r="AN35" s="258"/>
      <c r="AO35" s="258"/>
      <c r="AP35" s="258"/>
      <c r="AQ35" s="258"/>
      <c r="AR35" s="258"/>
      <c r="AS35" s="258"/>
      <c r="AT35" s="258"/>
      <c r="AU35" s="258"/>
      <c r="AV35" s="258"/>
      <c r="AW35" s="11"/>
      <c r="BB35" s="158"/>
      <c r="BC35" s="158"/>
    </row>
    <row r="36" spans="2:55" ht="15.75" thickBot="1">
      <c r="B36" s="15"/>
      <c r="C36" s="1220">
        <f t="shared" si="7"/>
        <v>5</v>
      </c>
      <c r="D36" s="1221">
        <f t="shared" si="8"/>
        <v>0</v>
      </c>
      <c r="E36" s="1221">
        <f t="shared" si="9"/>
        <v>0</v>
      </c>
      <c r="F36" s="1221">
        <f t="shared" si="9"/>
        <v>0</v>
      </c>
      <c r="G36" s="517"/>
      <c r="H36" s="517">
        <f t="shared" si="12"/>
        <v>0</v>
      </c>
      <c r="I36" s="519"/>
      <c r="J36" s="110">
        <f t="shared" ref="J36:AH36" si="16">IF($J16&gt;=25,$H36,IF(J$31&lt;=$J16,$H36,IF(J$31&lt;=($J16*($X16+1)),$H36,0)))-IF($J16="",0,IF(J$31-1&lt;=($J16*$X16),$F36,0))*IF(OR($Y16=0,$Y16&gt;25),0,IF(MOD(J$31,$J16)=0,1,0))</f>
        <v>0</v>
      </c>
      <c r="K36" s="110">
        <f t="shared" si="16"/>
        <v>0</v>
      </c>
      <c r="L36" s="110">
        <f t="shared" si="16"/>
        <v>0</v>
      </c>
      <c r="M36" s="110">
        <f t="shared" si="16"/>
        <v>0</v>
      </c>
      <c r="N36" s="110">
        <f t="shared" si="16"/>
        <v>0</v>
      </c>
      <c r="O36" s="110">
        <f t="shared" si="16"/>
        <v>0</v>
      </c>
      <c r="P36" s="110">
        <f t="shared" si="16"/>
        <v>0</v>
      </c>
      <c r="Q36" s="110">
        <f t="shared" si="16"/>
        <v>0</v>
      </c>
      <c r="R36" s="110">
        <f t="shared" si="16"/>
        <v>0</v>
      </c>
      <c r="S36" s="110">
        <f t="shared" si="16"/>
        <v>0</v>
      </c>
      <c r="T36" s="110">
        <f t="shared" si="16"/>
        <v>0</v>
      </c>
      <c r="U36" s="110">
        <f t="shared" si="16"/>
        <v>0</v>
      </c>
      <c r="V36" s="110">
        <f t="shared" si="16"/>
        <v>0</v>
      </c>
      <c r="W36" s="110">
        <f t="shared" si="16"/>
        <v>0</v>
      </c>
      <c r="X36" s="110">
        <f t="shared" si="16"/>
        <v>0</v>
      </c>
      <c r="Y36" s="110">
        <f t="shared" si="16"/>
        <v>0</v>
      </c>
      <c r="Z36" s="110">
        <f t="shared" si="16"/>
        <v>0</v>
      </c>
      <c r="AA36" s="110">
        <f t="shared" si="16"/>
        <v>0</v>
      </c>
      <c r="AB36" s="110">
        <f t="shared" si="16"/>
        <v>0</v>
      </c>
      <c r="AC36" s="110">
        <f t="shared" si="16"/>
        <v>0</v>
      </c>
      <c r="AD36" s="110">
        <f t="shared" si="16"/>
        <v>0</v>
      </c>
      <c r="AE36" s="110">
        <f t="shared" si="16"/>
        <v>0</v>
      </c>
      <c r="AF36" s="110">
        <f t="shared" si="16"/>
        <v>0</v>
      </c>
      <c r="AG36" s="110">
        <f t="shared" si="16"/>
        <v>0</v>
      </c>
      <c r="AH36" s="110">
        <f t="shared" si="16"/>
        <v>0</v>
      </c>
      <c r="AI36" s="111">
        <f t="shared" si="11"/>
        <v>0</v>
      </c>
      <c r="AJ36" s="257">
        <v>5</v>
      </c>
      <c r="AK36" s="258"/>
      <c r="AL36" s="1047"/>
      <c r="AM36" s="258"/>
      <c r="AN36" s="258"/>
      <c r="AO36" s="258"/>
      <c r="AP36" s="258"/>
      <c r="AQ36" s="258"/>
      <c r="AR36" s="258"/>
      <c r="AS36" s="258"/>
      <c r="AT36" s="258"/>
      <c r="AU36" s="258"/>
      <c r="AV36" s="258"/>
      <c r="AW36" s="11"/>
      <c r="BB36" s="158"/>
      <c r="BC36" s="158"/>
    </row>
    <row r="37" spans="2:55" ht="15.75" thickBot="1">
      <c r="B37" s="15"/>
      <c r="C37" s="1222">
        <f t="shared" si="7"/>
        <v>6</v>
      </c>
      <c r="D37" s="1224">
        <f t="shared" si="8"/>
        <v>0</v>
      </c>
      <c r="E37" s="1224">
        <f t="shared" si="9"/>
        <v>0</v>
      </c>
      <c r="F37" s="1224">
        <f t="shared" si="9"/>
        <v>0</v>
      </c>
      <c r="G37" s="113"/>
      <c r="H37" s="108">
        <f t="shared" si="12"/>
        <v>0</v>
      </c>
      <c r="I37" s="114"/>
      <c r="J37" s="110">
        <f t="shared" ref="J37:AH37" si="17">IF($J17&gt;=25,$H37,IF(J$31&lt;=$J17,$H37,IF(J$31&lt;=($J17*($X17+1)),$H37,0)))-IF($J17="",0,IF(J$31-1&lt;=($J17*$X17),$F37,0))*IF(OR($Y17=0,$Y17&gt;25),0,IF(MOD(J$31,$J17)=0,1,0))</f>
        <v>0</v>
      </c>
      <c r="K37" s="110">
        <f t="shared" si="17"/>
        <v>0</v>
      </c>
      <c r="L37" s="110">
        <f t="shared" si="17"/>
        <v>0</v>
      </c>
      <c r="M37" s="110">
        <f t="shared" si="17"/>
        <v>0</v>
      </c>
      <c r="N37" s="110">
        <f t="shared" si="17"/>
        <v>0</v>
      </c>
      <c r="O37" s="110">
        <f t="shared" si="17"/>
        <v>0</v>
      </c>
      <c r="P37" s="110">
        <f t="shared" si="17"/>
        <v>0</v>
      </c>
      <c r="Q37" s="110">
        <f t="shared" si="17"/>
        <v>0</v>
      </c>
      <c r="R37" s="110">
        <f t="shared" si="17"/>
        <v>0</v>
      </c>
      <c r="S37" s="110">
        <f t="shared" si="17"/>
        <v>0</v>
      </c>
      <c r="T37" s="110">
        <f t="shared" si="17"/>
        <v>0</v>
      </c>
      <c r="U37" s="110">
        <f t="shared" si="17"/>
        <v>0</v>
      </c>
      <c r="V37" s="110">
        <f t="shared" si="17"/>
        <v>0</v>
      </c>
      <c r="W37" s="110">
        <f t="shared" si="17"/>
        <v>0</v>
      </c>
      <c r="X37" s="110">
        <f t="shared" si="17"/>
        <v>0</v>
      </c>
      <c r="Y37" s="110">
        <f t="shared" si="17"/>
        <v>0</v>
      </c>
      <c r="Z37" s="110">
        <f t="shared" si="17"/>
        <v>0</v>
      </c>
      <c r="AA37" s="110">
        <f t="shared" si="17"/>
        <v>0</v>
      </c>
      <c r="AB37" s="110">
        <f t="shared" si="17"/>
        <v>0</v>
      </c>
      <c r="AC37" s="110">
        <f t="shared" si="17"/>
        <v>0</v>
      </c>
      <c r="AD37" s="110">
        <f t="shared" si="17"/>
        <v>0</v>
      </c>
      <c r="AE37" s="110">
        <f t="shared" si="17"/>
        <v>0</v>
      </c>
      <c r="AF37" s="110">
        <f t="shared" si="17"/>
        <v>0</v>
      </c>
      <c r="AG37" s="110">
        <f t="shared" si="17"/>
        <v>0</v>
      </c>
      <c r="AH37" s="110">
        <f t="shared" si="17"/>
        <v>0</v>
      </c>
      <c r="AI37" s="111">
        <f t="shared" si="11"/>
        <v>0</v>
      </c>
      <c r="AJ37" s="138"/>
      <c r="AK37" s="138"/>
      <c r="AL37" s="139"/>
      <c r="AM37" s="138"/>
      <c r="AN37" s="138"/>
      <c r="AO37" s="138"/>
      <c r="AP37" s="138"/>
      <c r="AQ37" s="138"/>
      <c r="AR37" s="138"/>
      <c r="AS37" s="138"/>
      <c r="AT37" s="138"/>
      <c r="AU37" s="138"/>
      <c r="AV37" s="11"/>
      <c r="AW37" s="11"/>
      <c r="BB37" s="158"/>
      <c r="BC37" s="158"/>
    </row>
    <row r="38" spans="2:55" ht="15.75" thickBot="1">
      <c r="B38" s="15"/>
      <c r="C38" s="1220">
        <f t="shared" si="7"/>
        <v>7</v>
      </c>
      <c r="D38" s="1221">
        <f t="shared" si="8"/>
        <v>0</v>
      </c>
      <c r="E38" s="1221">
        <f t="shared" si="9"/>
        <v>0</v>
      </c>
      <c r="F38" s="1221">
        <f t="shared" si="9"/>
        <v>0</v>
      </c>
      <c r="G38" s="517"/>
      <c r="H38" s="517">
        <f t="shared" si="12"/>
        <v>0</v>
      </c>
      <c r="I38" s="520"/>
      <c r="J38" s="110">
        <f t="shared" ref="J38:AH38" si="18">IF($J18&gt;=25,$H38,IF(J$31&lt;=$J18,$H38,IF(J$31&lt;=($J18*($X18+1)),$H38,0)))-IF($J18="",0,IF(J$31-1&lt;=($J18*$X18),$F38,0))*IF(OR($Y18=0,$Y18&gt;25),0,IF(MOD(J$31,$J18)=0,1,0))</f>
        <v>0</v>
      </c>
      <c r="K38" s="110">
        <f t="shared" si="18"/>
        <v>0</v>
      </c>
      <c r="L38" s="110">
        <f t="shared" si="18"/>
        <v>0</v>
      </c>
      <c r="M38" s="110">
        <f t="shared" si="18"/>
        <v>0</v>
      </c>
      <c r="N38" s="110">
        <f t="shared" si="18"/>
        <v>0</v>
      </c>
      <c r="O38" s="110">
        <f t="shared" si="18"/>
        <v>0</v>
      </c>
      <c r="P38" s="110">
        <f t="shared" si="18"/>
        <v>0</v>
      </c>
      <c r="Q38" s="110">
        <f t="shared" si="18"/>
        <v>0</v>
      </c>
      <c r="R38" s="110">
        <f t="shared" si="18"/>
        <v>0</v>
      </c>
      <c r="S38" s="110">
        <f t="shared" si="18"/>
        <v>0</v>
      </c>
      <c r="T38" s="110">
        <f t="shared" si="18"/>
        <v>0</v>
      </c>
      <c r="U38" s="110">
        <f t="shared" si="18"/>
        <v>0</v>
      </c>
      <c r="V38" s="110">
        <f t="shared" si="18"/>
        <v>0</v>
      </c>
      <c r="W38" s="110">
        <f t="shared" si="18"/>
        <v>0</v>
      </c>
      <c r="X38" s="110">
        <f t="shared" si="18"/>
        <v>0</v>
      </c>
      <c r="Y38" s="110">
        <f t="shared" si="18"/>
        <v>0</v>
      </c>
      <c r="Z38" s="110">
        <f t="shared" si="18"/>
        <v>0</v>
      </c>
      <c r="AA38" s="110">
        <f t="shared" si="18"/>
        <v>0</v>
      </c>
      <c r="AB38" s="110">
        <f t="shared" si="18"/>
        <v>0</v>
      </c>
      <c r="AC38" s="110">
        <f t="shared" si="18"/>
        <v>0</v>
      </c>
      <c r="AD38" s="110">
        <f t="shared" si="18"/>
        <v>0</v>
      </c>
      <c r="AE38" s="110">
        <f t="shared" si="18"/>
        <v>0</v>
      </c>
      <c r="AF38" s="110">
        <f t="shared" si="18"/>
        <v>0</v>
      </c>
      <c r="AG38" s="110">
        <f t="shared" si="18"/>
        <v>0</v>
      </c>
      <c r="AH38" s="110">
        <f t="shared" si="18"/>
        <v>0</v>
      </c>
      <c r="AI38" s="111">
        <f>SUM(J38:AH38)</f>
        <v>0</v>
      </c>
      <c r="AJ38" s="138"/>
      <c r="AK38" s="138"/>
      <c r="AL38" s="139"/>
      <c r="AM38" s="138"/>
      <c r="AN38" s="138"/>
      <c r="AO38" s="138"/>
      <c r="AP38" s="138"/>
      <c r="AQ38" s="138"/>
      <c r="AR38" s="138"/>
      <c r="AS38" s="138"/>
      <c r="AT38" s="138"/>
      <c r="AU38" s="138"/>
      <c r="AV38" s="11"/>
      <c r="AW38" s="11"/>
      <c r="BB38" s="158"/>
      <c r="BC38" s="158"/>
    </row>
    <row r="39" spans="2:55" ht="15.75" thickBot="1">
      <c r="B39" s="15"/>
      <c r="C39" s="1222">
        <f t="shared" si="7"/>
        <v>8</v>
      </c>
      <c r="D39" s="1224">
        <f t="shared" si="8"/>
        <v>0</v>
      </c>
      <c r="E39" s="1224">
        <f t="shared" si="9"/>
        <v>0</v>
      </c>
      <c r="F39" s="1224">
        <f t="shared" si="9"/>
        <v>0</v>
      </c>
      <c r="G39" s="113"/>
      <c r="H39" s="108">
        <f t="shared" si="12"/>
        <v>0</v>
      </c>
      <c r="I39" s="114"/>
      <c r="J39" s="110">
        <f t="shared" ref="J39:AH39" si="19">IF($J19&gt;=25,$H39,IF(J$31&lt;=$J19,$H39,IF(J$31&lt;=($J19*($X19+1)),$H39,0)))-IF($J19="",0,IF(J$31-1&lt;=($J19*$X19),$F39,0))*IF(OR($Y19=0,$Y19&gt;25),0,IF(MOD(J$31,$J19)=0,1,0))</f>
        <v>0</v>
      </c>
      <c r="K39" s="110">
        <f t="shared" si="19"/>
        <v>0</v>
      </c>
      <c r="L39" s="110">
        <f t="shared" si="19"/>
        <v>0</v>
      </c>
      <c r="M39" s="110">
        <f t="shared" si="19"/>
        <v>0</v>
      </c>
      <c r="N39" s="110">
        <f t="shared" si="19"/>
        <v>0</v>
      </c>
      <c r="O39" s="110">
        <f t="shared" si="19"/>
        <v>0</v>
      </c>
      <c r="P39" s="110">
        <f t="shared" si="19"/>
        <v>0</v>
      </c>
      <c r="Q39" s="110">
        <f t="shared" si="19"/>
        <v>0</v>
      </c>
      <c r="R39" s="110">
        <f t="shared" si="19"/>
        <v>0</v>
      </c>
      <c r="S39" s="110">
        <f t="shared" si="19"/>
        <v>0</v>
      </c>
      <c r="T39" s="110">
        <f t="shared" si="19"/>
        <v>0</v>
      </c>
      <c r="U39" s="110">
        <f t="shared" si="19"/>
        <v>0</v>
      </c>
      <c r="V39" s="110">
        <f t="shared" si="19"/>
        <v>0</v>
      </c>
      <c r="W39" s="110">
        <f t="shared" si="19"/>
        <v>0</v>
      </c>
      <c r="X39" s="110">
        <f t="shared" si="19"/>
        <v>0</v>
      </c>
      <c r="Y39" s="110">
        <f t="shared" si="19"/>
        <v>0</v>
      </c>
      <c r="Z39" s="110">
        <f t="shared" si="19"/>
        <v>0</v>
      </c>
      <c r="AA39" s="110">
        <f t="shared" si="19"/>
        <v>0</v>
      </c>
      <c r="AB39" s="110">
        <f t="shared" si="19"/>
        <v>0</v>
      </c>
      <c r="AC39" s="110">
        <f t="shared" si="19"/>
        <v>0</v>
      </c>
      <c r="AD39" s="110">
        <f t="shared" si="19"/>
        <v>0</v>
      </c>
      <c r="AE39" s="110">
        <f t="shared" si="19"/>
        <v>0</v>
      </c>
      <c r="AF39" s="110">
        <f t="shared" si="19"/>
        <v>0</v>
      </c>
      <c r="AG39" s="110">
        <f t="shared" si="19"/>
        <v>0</v>
      </c>
      <c r="AH39" s="110">
        <f t="shared" si="19"/>
        <v>0</v>
      </c>
      <c r="AI39" s="111">
        <f t="shared" si="11"/>
        <v>0</v>
      </c>
      <c r="AJ39" s="138"/>
      <c r="AK39" s="138"/>
      <c r="AL39" s="139"/>
      <c r="AM39" s="138"/>
      <c r="AN39" s="138"/>
      <c r="AO39" s="138"/>
      <c r="AP39" s="138"/>
      <c r="AQ39" s="138"/>
      <c r="AR39" s="138"/>
      <c r="AS39" s="138"/>
      <c r="AT39" s="138"/>
      <c r="AU39" s="138"/>
      <c r="AV39" s="11"/>
      <c r="AW39" s="11"/>
      <c r="BB39" s="158"/>
      <c r="BC39" s="158"/>
    </row>
    <row r="40" spans="2:55" ht="15.75" thickBot="1">
      <c r="B40" s="15"/>
      <c r="C40" s="1220">
        <f>C21</f>
        <v>9</v>
      </c>
      <c r="D40" s="1221">
        <f>Q21</f>
        <v>0</v>
      </c>
      <c r="E40" s="1221">
        <f>V21</f>
        <v>0</v>
      </c>
      <c r="F40" s="1221">
        <f>W21</f>
        <v>0</v>
      </c>
      <c r="G40" s="517"/>
      <c r="H40" s="517">
        <f t="shared" si="12"/>
        <v>0</v>
      </c>
      <c r="I40" s="520"/>
      <c r="J40" s="110">
        <f>IF($J21&gt;=25,$H40,IF(J$31&lt;=$J21,$H40,IF(J$31&lt;=($J21*($X21+1)),$H40,0)))-IF($J21="",0,IF(J$31-1&lt;=($J21*$X21),$F40,0))*IF(OR($Y21=0,$Y21&gt;25),0,IF(MOD(J$31,$J21)=0,1,0))</f>
        <v>0</v>
      </c>
      <c r="K40" s="110">
        <f t="shared" ref="K40:AH40" si="20">IF($J21&gt;=25,$H40,IF(K$31&lt;=$J21,$H40,IF(K$31&lt;=($J21*($X21+1)),$H40,0)))-IF($J21="",0,IF(K$31-1&lt;=($J21*$X21),$F40,0))*IF(OR($Y21=0,$Y21&gt;25),0,IF(MOD(K$31,$J21)=0,1,0))</f>
        <v>0</v>
      </c>
      <c r="L40" s="110">
        <f t="shared" si="20"/>
        <v>0</v>
      </c>
      <c r="M40" s="110">
        <f t="shared" si="20"/>
        <v>0</v>
      </c>
      <c r="N40" s="110">
        <f t="shared" si="20"/>
        <v>0</v>
      </c>
      <c r="O40" s="110">
        <f t="shared" si="20"/>
        <v>0</v>
      </c>
      <c r="P40" s="110">
        <f t="shared" si="20"/>
        <v>0</v>
      </c>
      <c r="Q40" s="110">
        <f t="shared" si="20"/>
        <v>0</v>
      </c>
      <c r="R40" s="110">
        <f t="shared" si="20"/>
        <v>0</v>
      </c>
      <c r="S40" s="110">
        <f t="shared" si="20"/>
        <v>0</v>
      </c>
      <c r="T40" s="110">
        <f t="shared" si="20"/>
        <v>0</v>
      </c>
      <c r="U40" s="110">
        <f t="shared" si="20"/>
        <v>0</v>
      </c>
      <c r="V40" s="110">
        <f t="shared" si="20"/>
        <v>0</v>
      </c>
      <c r="W40" s="110">
        <f t="shared" si="20"/>
        <v>0</v>
      </c>
      <c r="X40" s="110">
        <f t="shared" si="20"/>
        <v>0</v>
      </c>
      <c r="Y40" s="110">
        <f t="shared" si="20"/>
        <v>0</v>
      </c>
      <c r="Z40" s="110">
        <f t="shared" si="20"/>
        <v>0</v>
      </c>
      <c r="AA40" s="110">
        <f t="shared" si="20"/>
        <v>0</v>
      </c>
      <c r="AB40" s="110">
        <f t="shared" si="20"/>
        <v>0</v>
      </c>
      <c r="AC40" s="110">
        <f t="shared" si="20"/>
        <v>0</v>
      </c>
      <c r="AD40" s="110">
        <f t="shared" si="20"/>
        <v>0</v>
      </c>
      <c r="AE40" s="110">
        <f t="shared" si="20"/>
        <v>0</v>
      </c>
      <c r="AF40" s="110">
        <f t="shared" si="20"/>
        <v>0</v>
      </c>
      <c r="AG40" s="110">
        <f t="shared" si="20"/>
        <v>0</v>
      </c>
      <c r="AH40" s="110">
        <f t="shared" si="20"/>
        <v>0</v>
      </c>
      <c r="AI40" s="111">
        <f t="shared" si="11"/>
        <v>0</v>
      </c>
      <c r="AJ40" s="138"/>
      <c r="AK40" s="138"/>
      <c r="AL40" s="139"/>
      <c r="AM40" s="138"/>
      <c r="AN40" s="138"/>
      <c r="AO40" s="138"/>
      <c r="AP40" s="138"/>
      <c r="AQ40" s="138"/>
      <c r="AR40" s="138"/>
      <c r="AS40" s="138"/>
      <c r="AT40" s="138"/>
      <c r="AU40" s="138"/>
      <c r="AV40" s="11"/>
      <c r="AW40" s="11"/>
      <c r="BB40" s="158"/>
      <c r="BC40" s="158"/>
    </row>
    <row r="41" spans="2:55" ht="15.75" thickBot="1">
      <c r="B41" s="15"/>
      <c r="C41" s="1222">
        <f>C22</f>
        <v>10</v>
      </c>
      <c r="D41" s="1224">
        <f>Q22</f>
        <v>0</v>
      </c>
      <c r="E41" s="1224">
        <f>V22</f>
        <v>0</v>
      </c>
      <c r="F41" s="1224">
        <f>W22</f>
        <v>0</v>
      </c>
      <c r="G41" s="113"/>
      <c r="H41" s="108">
        <f t="shared" si="12"/>
        <v>0</v>
      </c>
      <c r="I41" s="114"/>
      <c r="J41" s="110">
        <f>IF($J22&gt;=25,$H41,IF(J$31&lt;=$J22,$H41,IF(J$31&lt;=($J22*($X22+1)),$H41,0)))-IF($J22="",0,IF(J$31-1&lt;=($J22*$X22),$F41,0))*IF(OR($Y22=0,$Y22&gt;25),0,IF(MOD(J$31,$J22)=0,1,0))</f>
        <v>0</v>
      </c>
      <c r="K41" s="110">
        <f t="shared" ref="K41:AH41" si="21">IF($J22&gt;=25,$H41,IF(K$31&lt;=$J22,$H41,IF(K$31&lt;=($J22*($X22+1)),$H41,0)))-IF($J22="",0,IF(K$31-1&lt;=($J22*$X22),$F41,0))*IF(OR($Y22=0,$Y22&gt;25),0,IF(MOD(K$31,$J22)=0,1,0))</f>
        <v>0</v>
      </c>
      <c r="L41" s="110">
        <f t="shared" si="21"/>
        <v>0</v>
      </c>
      <c r="M41" s="110">
        <f t="shared" si="21"/>
        <v>0</v>
      </c>
      <c r="N41" s="110">
        <f t="shared" si="21"/>
        <v>0</v>
      </c>
      <c r="O41" s="110">
        <f t="shared" si="21"/>
        <v>0</v>
      </c>
      <c r="P41" s="110">
        <f t="shared" si="21"/>
        <v>0</v>
      </c>
      <c r="Q41" s="110">
        <f t="shared" si="21"/>
        <v>0</v>
      </c>
      <c r="R41" s="110">
        <f t="shared" si="21"/>
        <v>0</v>
      </c>
      <c r="S41" s="110">
        <f t="shared" si="21"/>
        <v>0</v>
      </c>
      <c r="T41" s="110">
        <f t="shared" si="21"/>
        <v>0</v>
      </c>
      <c r="U41" s="110">
        <f t="shared" si="21"/>
        <v>0</v>
      </c>
      <c r="V41" s="110">
        <f t="shared" si="21"/>
        <v>0</v>
      </c>
      <c r="W41" s="110">
        <f t="shared" si="21"/>
        <v>0</v>
      </c>
      <c r="X41" s="110">
        <f t="shared" si="21"/>
        <v>0</v>
      </c>
      <c r="Y41" s="110">
        <f t="shared" si="21"/>
        <v>0</v>
      </c>
      <c r="Z41" s="110">
        <f t="shared" si="21"/>
        <v>0</v>
      </c>
      <c r="AA41" s="110">
        <f t="shared" si="21"/>
        <v>0</v>
      </c>
      <c r="AB41" s="110">
        <f t="shared" si="21"/>
        <v>0</v>
      </c>
      <c r="AC41" s="110">
        <f t="shared" si="21"/>
        <v>0</v>
      </c>
      <c r="AD41" s="110">
        <f t="shared" si="21"/>
        <v>0</v>
      </c>
      <c r="AE41" s="110">
        <f t="shared" si="21"/>
        <v>0</v>
      </c>
      <c r="AF41" s="110">
        <f t="shared" si="21"/>
        <v>0</v>
      </c>
      <c r="AG41" s="110">
        <f t="shared" si="21"/>
        <v>0</v>
      </c>
      <c r="AH41" s="110">
        <f t="shared" si="21"/>
        <v>0</v>
      </c>
      <c r="AI41" s="111">
        <f t="shared" si="11"/>
        <v>0</v>
      </c>
      <c r="AJ41" s="138"/>
      <c r="AK41" s="138"/>
      <c r="AL41" s="139"/>
      <c r="AM41" s="138"/>
      <c r="AN41" s="138"/>
      <c r="AO41" s="138"/>
      <c r="AP41" s="138"/>
      <c r="AQ41" s="138"/>
      <c r="AR41" s="138"/>
      <c r="AS41" s="138"/>
      <c r="AT41" s="138"/>
      <c r="AU41" s="138"/>
      <c r="AV41" s="11"/>
      <c r="AW41" s="11"/>
      <c r="BB41" s="158"/>
      <c r="BC41" s="158"/>
    </row>
    <row r="42" spans="2:55" ht="15.75" thickBot="1">
      <c r="B42" s="15"/>
      <c r="C42" s="107"/>
      <c r="D42" s="115"/>
      <c r="E42" s="115"/>
      <c r="F42" s="115"/>
      <c r="G42" s="115"/>
      <c r="H42" s="112"/>
      <c r="I42" s="116" t="s">
        <v>29</v>
      </c>
      <c r="J42" s="117">
        <f>SUM(J32:J41)</f>
        <v>0</v>
      </c>
      <c r="K42" s="117">
        <f t="shared" ref="K42:AI42" si="22">SUM(K32:K41)</f>
        <v>0</v>
      </c>
      <c r="L42" s="117">
        <f t="shared" si="22"/>
        <v>0</v>
      </c>
      <c r="M42" s="117">
        <f t="shared" si="22"/>
        <v>0</v>
      </c>
      <c r="N42" s="117">
        <f t="shared" si="22"/>
        <v>0</v>
      </c>
      <c r="O42" s="117">
        <f t="shared" si="22"/>
        <v>0</v>
      </c>
      <c r="P42" s="117">
        <f t="shared" si="22"/>
        <v>0</v>
      </c>
      <c r="Q42" s="117">
        <f t="shared" si="22"/>
        <v>0</v>
      </c>
      <c r="R42" s="117">
        <f t="shared" si="22"/>
        <v>0</v>
      </c>
      <c r="S42" s="117">
        <f t="shared" si="22"/>
        <v>0</v>
      </c>
      <c r="T42" s="117">
        <f t="shared" si="22"/>
        <v>0</v>
      </c>
      <c r="U42" s="117">
        <f t="shared" si="22"/>
        <v>0</v>
      </c>
      <c r="V42" s="117">
        <f t="shared" si="22"/>
        <v>0</v>
      </c>
      <c r="W42" s="117">
        <f t="shared" si="22"/>
        <v>0</v>
      </c>
      <c r="X42" s="117">
        <f t="shared" si="22"/>
        <v>0</v>
      </c>
      <c r="Y42" s="117">
        <f t="shared" si="22"/>
        <v>0</v>
      </c>
      <c r="Z42" s="117">
        <f t="shared" si="22"/>
        <v>0</v>
      </c>
      <c r="AA42" s="117">
        <f t="shared" si="22"/>
        <v>0</v>
      </c>
      <c r="AB42" s="117">
        <f t="shared" si="22"/>
        <v>0</v>
      </c>
      <c r="AC42" s="117">
        <f t="shared" si="22"/>
        <v>0</v>
      </c>
      <c r="AD42" s="117">
        <f t="shared" si="22"/>
        <v>0</v>
      </c>
      <c r="AE42" s="117">
        <f t="shared" si="22"/>
        <v>0</v>
      </c>
      <c r="AF42" s="117">
        <f t="shared" si="22"/>
        <v>0</v>
      </c>
      <c r="AG42" s="117">
        <f t="shared" si="22"/>
        <v>0</v>
      </c>
      <c r="AH42" s="117">
        <f t="shared" si="22"/>
        <v>0</v>
      </c>
      <c r="AI42" s="118">
        <f t="shared" si="22"/>
        <v>0</v>
      </c>
      <c r="AJ42" s="138"/>
      <c r="AK42" s="138"/>
      <c r="AL42" s="139"/>
      <c r="AM42" s="138"/>
      <c r="AN42" s="138"/>
      <c r="AO42" s="138"/>
      <c r="AP42" s="138"/>
      <c r="AQ42" s="138"/>
      <c r="AR42" s="138"/>
      <c r="AS42" s="138"/>
      <c r="AT42" s="138"/>
      <c r="AU42" s="138"/>
      <c r="AV42" s="11"/>
      <c r="AW42" s="11"/>
      <c r="BB42" s="158"/>
      <c r="BC42" s="158"/>
    </row>
    <row r="43" spans="2:55" ht="15.75" thickBot="1">
      <c r="B43" s="15"/>
      <c r="C43" s="107"/>
      <c r="D43" s="119"/>
      <c r="E43" s="119"/>
      <c r="F43" s="119"/>
      <c r="G43" s="119"/>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20"/>
      <c r="AJ43" s="138"/>
      <c r="AK43" s="138"/>
      <c r="AL43" s="139"/>
      <c r="AM43" s="138"/>
      <c r="AN43" s="138"/>
      <c r="AO43" s="138"/>
      <c r="AP43" s="138"/>
      <c r="AQ43" s="138"/>
      <c r="AR43" s="138"/>
      <c r="AS43" s="138"/>
      <c r="AT43" s="138"/>
      <c r="AU43" s="138"/>
      <c r="AV43" s="11"/>
      <c r="AW43" s="11"/>
      <c r="BB43" s="158"/>
      <c r="BC43" s="158"/>
    </row>
    <row r="44" spans="2:55" ht="28.5" customHeight="1" thickBot="1">
      <c r="B44" s="15"/>
      <c r="C44" s="104" t="s">
        <v>27</v>
      </c>
      <c r="D44" s="1237" t="s">
        <v>91</v>
      </c>
      <c r="E44" s="121"/>
      <c r="F44" s="121"/>
      <c r="G44" s="121"/>
      <c r="H44" s="1452" t="s">
        <v>92</v>
      </c>
      <c r="I44" s="1452"/>
      <c r="J44" s="235">
        <v>1</v>
      </c>
      <c r="K44" s="235">
        <v>2</v>
      </c>
      <c r="L44" s="235">
        <v>3</v>
      </c>
      <c r="M44" s="235">
        <v>4</v>
      </c>
      <c r="N44" s="235">
        <v>5</v>
      </c>
      <c r="O44" s="235">
        <v>6</v>
      </c>
      <c r="P44" s="235">
        <v>7</v>
      </c>
      <c r="Q44" s="235">
        <v>8</v>
      </c>
      <c r="R44" s="235">
        <v>9</v>
      </c>
      <c r="S44" s="235">
        <v>10</v>
      </c>
      <c r="T44" s="235">
        <v>11</v>
      </c>
      <c r="U44" s="235">
        <v>12</v>
      </c>
      <c r="V44" s="235">
        <v>13</v>
      </c>
      <c r="W44" s="235">
        <v>14</v>
      </c>
      <c r="X44" s="235">
        <v>15</v>
      </c>
      <c r="Y44" s="235">
        <v>16</v>
      </c>
      <c r="Z44" s="235">
        <v>17</v>
      </c>
      <c r="AA44" s="235">
        <v>18</v>
      </c>
      <c r="AB44" s="235">
        <v>19</v>
      </c>
      <c r="AC44" s="235">
        <v>20</v>
      </c>
      <c r="AD44" s="235">
        <v>21</v>
      </c>
      <c r="AE44" s="235">
        <v>22</v>
      </c>
      <c r="AF44" s="235">
        <v>23</v>
      </c>
      <c r="AG44" s="235">
        <v>24</v>
      </c>
      <c r="AH44" s="235">
        <v>25</v>
      </c>
      <c r="AI44" s="106" t="s">
        <v>28</v>
      </c>
      <c r="AJ44" s="138"/>
      <c r="AK44" s="138"/>
      <c r="AL44" s="139"/>
      <c r="AM44" s="138"/>
      <c r="AN44" s="138"/>
      <c r="AO44" s="138"/>
      <c r="AP44" s="138"/>
      <c r="AQ44" s="138"/>
      <c r="AR44" s="138"/>
      <c r="AS44" s="138"/>
      <c r="AT44" s="138"/>
      <c r="AU44" s="138"/>
      <c r="AV44" s="11"/>
      <c r="AW44" s="11"/>
      <c r="BB44" s="158"/>
      <c r="BC44" s="158"/>
    </row>
    <row r="45" spans="2:55" ht="15.75" thickBot="1">
      <c r="B45" s="15"/>
      <c r="C45" s="1225">
        <f t="shared" ref="C45:C54" si="23">C32</f>
        <v>1</v>
      </c>
      <c r="D45" s="1226">
        <f t="shared" ref="D45:D52" si="24">P12</f>
        <v>0</v>
      </c>
      <c r="E45" s="522"/>
      <c r="F45" s="522"/>
      <c r="G45" s="522"/>
      <c r="H45" s="521">
        <f>IF(D45="","",D45-E45-F45)</f>
        <v>0</v>
      </c>
      <c r="I45" s="523"/>
      <c r="J45" s="634">
        <f t="shared" ref="J45:AH45" si="25">IF($J12&gt;=25,$H45,IF(J$44&lt;=$J12,$H45,IF(J$44&lt;=($J12*($X12+1)),$H45,0)))</f>
        <v>0</v>
      </c>
      <c r="K45" s="634">
        <f t="shared" si="25"/>
        <v>0</v>
      </c>
      <c r="L45" s="634">
        <f t="shared" si="25"/>
        <v>0</v>
      </c>
      <c r="M45" s="634">
        <f t="shared" si="25"/>
        <v>0</v>
      </c>
      <c r="N45" s="634">
        <f t="shared" si="25"/>
        <v>0</v>
      </c>
      <c r="O45" s="634">
        <f t="shared" si="25"/>
        <v>0</v>
      </c>
      <c r="P45" s="634">
        <f t="shared" si="25"/>
        <v>0</v>
      </c>
      <c r="Q45" s="634">
        <f t="shared" si="25"/>
        <v>0</v>
      </c>
      <c r="R45" s="634">
        <f t="shared" si="25"/>
        <v>0</v>
      </c>
      <c r="S45" s="634">
        <f t="shared" si="25"/>
        <v>0</v>
      </c>
      <c r="T45" s="634">
        <f t="shared" si="25"/>
        <v>0</v>
      </c>
      <c r="U45" s="634">
        <f t="shared" si="25"/>
        <v>0</v>
      </c>
      <c r="V45" s="634">
        <f t="shared" si="25"/>
        <v>0</v>
      </c>
      <c r="W45" s="634">
        <f t="shared" si="25"/>
        <v>0</v>
      </c>
      <c r="X45" s="634">
        <f t="shared" si="25"/>
        <v>0</v>
      </c>
      <c r="Y45" s="634">
        <f t="shared" si="25"/>
        <v>0</v>
      </c>
      <c r="Z45" s="634">
        <f t="shared" si="25"/>
        <v>0</v>
      </c>
      <c r="AA45" s="634">
        <f t="shared" si="25"/>
        <v>0</v>
      </c>
      <c r="AB45" s="634">
        <f t="shared" si="25"/>
        <v>0</v>
      </c>
      <c r="AC45" s="634">
        <f t="shared" si="25"/>
        <v>0</v>
      </c>
      <c r="AD45" s="634">
        <f t="shared" si="25"/>
        <v>0</v>
      </c>
      <c r="AE45" s="634">
        <f t="shared" si="25"/>
        <v>0</v>
      </c>
      <c r="AF45" s="634">
        <f t="shared" si="25"/>
        <v>0</v>
      </c>
      <c r="AG45" s="634">
        <f t="shared" si="25"/>
        <v>0</v>
      </c>
      <c r="AH45" s="634">
        <f t="shared" si="25"/>
        <v>0</v>
      </c>
      <c r="AI45" s="323">
        <f t="shared" ref="AI45:AI53" si="26">SUM(J45:AH45)</f>
        <v>0</v>
      </c>
      <c r="AJ45" s="138"/>
      <c r="AK45" s="138"/>
      <c r="AL45" s="139"/>
      <c r="AM45" s="138"/>
      <c r="AN45" s="138"/>
      <c r="AO45" s="138"/>
      <c r="AP45" s="138"/>
      <c r="AQ45" s="138"/>
      <c r="AR45" s="138"/>
      <c r="AS45" s="138"/>
      <c r="AT45" s="138"/>
      <c r="AU45" s="138"/>
      <c r="AV45" s="11"/>
      <c r="AW45" s="11"/>
    </row>
    <row r="46" spans="2:55" ht="15.75" thickBot="1">
      <c r="B46" s="15"/>
      <c r="C46" s="1227">
        <f t="shared" si="23"/>
        <v>2</v>
      </c>
      <c r="D46" s="1228">
        <f t="shared" si="24"/>
        <v>0</v>
      </c>
      <c r="E46" s="328"/>
      <c r="F46" s="328"/>
      <c r="G46" s="328"/>
      <c r="H46" s="327">
        <f t="shared" ref="H46:H54" si="27">IF(D46="","",D46-E46-F46)</f>
        <v>0</v>
      </c>
      <c r="I46" s="329"/>
      <c r="J46" s="634">
        <f t="shared" ref="J46:AH46" si="28">IF($J13&gt;=25,$H46,IF(J$44&lt;=$J13,$H46,IF(J$44&lt;=($J13*($X13+1)),$H46,0)))</f>
        <v>0</v>
      </c>
      <c r="K46" s="634">
        <f t="shared" si="28"/>
        <v>0</v>
      </c>
      <c r="L46" s="634">
        <f t="shared" si="28"/>
        <v>0</v>
      </c>
      <c r="M46" s="634">
        <f t="shared" si="28"/>
        <v>0</v>
      </c>
      <c r="N46" s="634">
        <f t="shared" si="28"/>
        <v>0</v>
      </c>
      <c r="O46" s="634">
        <f t="shared" si="28"/>
        <v>0</v>
      </c>
      <c r="P46" s="634">
        <f t="shared" si="28"/>
        <v>0</v>
      </c>
      <c r="Q46" s="634">
        <f t="shared" si="28"/>
        <v>0</v>
      </c>
      <c r="R46" s="634">
        <f t="shared" si="28"/>
        <v>0</v>
      </c>
      <c r="S46" s="634">
        <f t="shared" si="28"/>
        <v>0</v>
      </c>
      <c r="T46" s="634">
        <f t="shared" si="28"/>
        <v>0</v>
      </c>
      <c r="U46" s="634">
        <f t="shared" si="28"/>
        <v>0</v>
      </c>
      <c r="V46" s="634">
        <f t="shared" si="28"/>
        <v>0</v>
      </c>
      <c r="W46" s="634">
        <f t="shared" si="28"/>
        <v>0</v>
      </c>
      <c r="X46" s="634">
        <f t="shared" si="28"/>
        <v>0</v>
      </c>
      <c r="Y46" s="634">
        <f t="shared" si="28"/>
        <v>0</v>
      </c>
      <c r="Z46" s="634">
        <f t="shared" si="28"/>
        <v>0</v>
      </c>
      <c r="AA46" s="634">
        <f t="shared" si="28"/>
        <v>0</v>
      </c>
      <c r="AB46" s="634">
        <f t="shared" si="28"/>
        <v>0</v>
      </c>
      <c r="AC46" s="634">
        <f t="shared" si="28"/>
        <v>0</v>
      </c>
      <c r="AD46" s="634">
        <f t="shared" si="28"/>
        <v>0</v>
      </c>
      <c r="AE46" s="634">
        <f t="shared" si="28"/>
        <v>0</v>
      </c>
      <c r="AF46" s="634">
        <f t="shared" si="28"/>
        <v>0</v>
      </c>
      <c r="AG46" s="634">
        <f t="shared" si="28"/>
        <v>0</v>
      </c>
      <c r="AH46" s="634">
        <f t="shared" si="28"/>
        <v>0</v>
      </c>
      <c r="AI46" s="323">
        <f t="shared" si="26"/>
        <v>0</v>
      </c>
      <c r="AJ46" s="138"/>
      <c r="AK46" s="138"/>
      <c r="AL46" s="139"/>
      <c r="AM46" s="138"/>
      <c r="AN46" s="138"/>
      <c r="AO46" s="138"/>
      <c r="AP46" s="138"/>
      <c r="AQ46" s="138"/>
      <c r="AR46" s="138"/>
      <c r="AS46" s="138"/>
      <c r="AT46" s="138"/>
      <c r="AU46" s="138"/>
      <c r="AV46" s="11"/>
      <c r="AW46" s="11"/>
    </row>
    <row r="47" spans="2:55" ht="15.75" thickBot="1">
      <c r="B47" s="15"/>
      <c r="C47" s="1225">
        <f t="shared" si="23"/>
        <v>3</v>
      </c>
      <c r="D47" s="1226">
        <f t="shared" si="24"/>
        <v>0</v>
      </c>
      <c r="E47" s="522"/>
      <c r="F47" s="522"/>
      <c r="G47" s="522"/>
      <c r="H47" s="521">
        <f t="shared" si="27"/>
        <v>0</v>
      </c>
      <c r="I47" s="523"/>
      <c r="J47" s="634">
        <f t="shared" ref="J47:AH47" si="29">IF($J14&gt;=25,$H47,IF(J$44&lt;=$J14,$H47,IF(J$44&lt;=($J14*($X14+1)),$H47,0)))</f>
        <v>0</v>
      </c>
      <c r="K47" s="634">
        <f t="shared" si="29"/>
        <v>0</v>
      </c>
      <c r="L47" s="634">
        <f t="shared" si="29"/>
        <v>0</v>
      </c>
      <c r="M47" s="634">
        <f t="shared" si="29"/>
        <v>0</v>
      </c>
      <c r="N47" s="634">
        <f t="shared" si="29"/>
        <v>0</v>
      </c>
      <c r="O47" s="634">
        <f t="shared" si="29"/>
        <v>0</v>
      </c>
      <c r="P47" s="634">
        <f t="shared" si="29"/>
        <v>0</v>
      </c>
      <c r="Q47" s="634">
        <f t="shared" si="29"/>
        <v>0</v>
      </c>
      <c r="R47" s="634">
        <f t="shared" si="29"/>
        <v>0</v>
      </c>
      <c r="S47" s="634">
        <f t="shared" si="29"/>
        <v>0</v>
      </c>
      <c r="T47" s="634">
        <f t="shared" si="29"/>
        <v>0</v>
      </c>
      <c r="U47" s="634">
        <f t="shared" si="29"/>
        <v>0</v>
      </c>
      <c r="V47" s="634">
        <f t="shared" si="29"/>
        <v>0</v>
      </c>
      <c r="W47" s="634">
        <f t="shared" si="29"/>
        <v>0</v>
      </c>
      <c r="X47" s="634">
        <f t="shared" si="29"/>
        <v>0</v>
      </c>
      <c r="Y47" s="634">
        <f t="shared" si="29"/>
        <v>0</v>
      </c>
      <c r="Z47" s="634">
        <f t="shared" si="29"/>
        <v>0</v>
      </c>
      <c r="AA47" s="634">
        <f t="shared" si="29"/>
        <v>0</v>
      </c>
      <c r="AB47" s="634">
        <f t="shared" si="29"/>
        <v>0</v>
      </c>
      <c r="AC47" s="634">
        <f t="shared" si="29"/>
        <v>0</v>
      </c>
      <c r="AD47" s="634">
        <f t="shared" si="29"/>
        <v>0</v>
      </c>
      <c r="AE47" s="634">
        <f t="shared" si="29"/>
        <v>0</v>
      </c>
      <c r="AF47" s="634">
        <f t="shared" si="29"/>
        <v>0</v>
      </c>
      <c r="AG47" s="634">
        <f t="shared" si="29"/>
        <v>0</v>
      </c>
      <c r="AH47" s="634">
        <f t="shared" si="29"/>
        <v>0</v>
      </c>
      <c r="AI47" s="323">
        <f t="shared" si="26"/>
        <v>0</v>
      </c>
      <c r="AJ47" s="138"/>
      <c r="AK47" s="138"/>
      <c r="AL47" s="139"/>
      <c r="AM47" s="138"/>
      <c r="AN47" s="138"/>
      <c r="AO47" s="138"/>
      <c r="AP47" s="138"/>
      <c r="AQ47" s="138"/>
      <c r="AR47" s="138"/>
      <c r="AS47" s="138"/>
      <c r="AT47" s="138"/>
      <c r="AU47" s="138"/>
      <c r="AV47" s="11"/>
      <c r="AW47" s="11"/>
    </row>
    <row r="48" spans="2:55" ht="15.75" thickBot="1">
      <c r="B48" s="15"/>
      <c r="C48" s="1227">
        <f t="shared" si="23"/>
        <v>4</v>
      </c>
      <c r="D48" s="1228">
        <f t="shared" si="24"/>
        <v>0</v>
      </c>
      <c r="E48" s="328"/>
      <c r="F48" s="328"/>
      <c r="G48" s="328"/>
      <c r="H48" s="327">
        <f t="shared" si="27"/>
        <v>0</v>
      </c>
      <c r="I48" s="329"/>
      <c r="J48" s="634">
        <f t="shared" ref="J48:AH48" si="30">IF($J15&gt;=25,$H48,IF(J$44&lt;=$J15,$H48,IF(J$44&lt;=($J15*($X15+1)),$H48,0)))</f>
        <v>0</v>
      </c>
      <c r="K48" s="634">
        <f t="shared" si="30"/>
        <v>0</v>
      </c>
      <c r="L48" s="634">
        <f t="shared" si="30"/>
        <v>0</v>
      </c>
      <c r="M48" s="634">
        <f t="shared" si="30"/>
        <v>0</v>
      </c>
      <c r="N48" s="634">
        <f t="shared" si="30"/>
        <v>0</v>
      </c>
      <c r="O48" s="634">
        <f t="shared" si="30"/>
        <v>0</v>
      </c>
      <c r="P48" s="634">
        <f t="shared" si="30"/>
        <v>0</v>
      </c>
      <c r="Q48" s="634">
        <f t="shared" si="30"/>
        <v>0</v>
      </c>
      <c r="R48" s="634">
        <f t="shared" si="30"/>
        <v>0</v>
      </c>
      <c r="S48" s="634">
        <f t="shared" si="30"/>
        <v>0</v>
      </c>
      <c r="T48" s="634">
        <f t="shared" si="30"/>
        <v>0</v>
      </c>
      <c r="U48" s="634">
        <f t="shared" si="30"/>
        <v>0</v>
      </c>
      <c r="V48" s="634">
        <f t="shared" si="30"/>
        <v>0</v>
      </c>
      <c r="W48" s="634">
        <f t="shared" si="30"/>
        <v>0</v>
      </c>
      <c r="X48" s="634">
        <f t="shared" si="30"/>
        <v>0</v>
      </c>
      <c r="Y48" s="634">
        <f t="shared" si="30"/>
        <v>0</v>
      </c>
      <c r="Z48" s="634">
        <f t="shared" si="30"/>
        <v>0</v>
      </c>
      <c r="AA48" s="634">
        <f t="shared" si="30"/>
        <v>0</v>
      </c>
      <c r="AB48" s="634">
        <f t="shared" si="30"/>
        <v>0</v>
      </c>
      <c r="AC48" s="634">
        <f t="shared" si="30"/>
        <v>0</v>
      </c>
      <c r="AD48" s="634">
        <f t="shared" si="30"/>
        <v>0</v>
      </c>
      <c r="AE48" s="634">
        <f t="shared" si="30"/>
        <v>0</v>
      </c>
      <c r="AF48" s="634">
        <f t="shared" si="30"/>
        <v>0</v>
      </c>
      <c r="AG48" s="634">
        <f t="shared" si="30"/>
        <v>0</v>
      </c>
      <c r="AH48" s="634">
        <f t="shared" si="30"/>
        <v>0</v>
      </c>
      <c r="AI48" s="323">
        <f t="shared" si="26"/>
        <v>0</v>
      </c>
      <c r="AJ48" s="138"/>
      <c r="AK48" s="138"/>
      <c r="AL48" s="139"/>
      <c r="AM48" s="138"/>
      <c r="AN48" s="138"/>
      <c r="AO48" s="138"/>
      <c r="AP48" s="138"/>
      <c r="AQ48" s="138"/>
      <c r="AR48" s="138"/>
      <c r="AS48" s="138"/>
      <c r="AT48" s="138"/>
      <c r="AU48" s="138"/>
      <c r="AV48" s="11"/>
      <c r="AW48" s="11"/>
    </row>
    <row r="49" spans="2:49" ht="15.75" thickBot="1">
      <c r="B49" s="15"/>
      <c r="C49" s="1230">
        <f t="shared" si="23"/>
        <v>5</v>
      </c>
      <c r="D49" s="1226">
        <f t="shared" si="24"/>
        <v>0</v>
      </c>
      <c r="E49" s="522"/>
      <c r="F49" s="522"/>
      <c r="G49" s="522"/>
      <c r="H49" s="521">
        <f t="shared" si="27"/>
        <v>0</v>
      </c>
      <c r="I49" s="523"/>
      <c r="J49" s="634">
        <f t="shared" ref="J49:AH49" si="31">IF($J16&gt;=25,$H49,IF(J$44&lt;=$J16,$H49,IF(J$44&lt;=($J15*($X16+1)),$H49,0)))</f>
        <v>0</v>
      </c>
      <c r="K49" s="634">
        <f t="shared" si="31"/>
        <v>0</v>
      </c>
      <c r="L49" s="634">
        <f t="shared" si="31"/>
        <v>0</v>
      </c>
      <c r="M49" s="634">
        <f t="shared" si="31"/>
        <v>0</v>
      </c>
      <c r="N49" s="634">
        <f t="shared" si="31"/>
        <v>0</v>
      </c>
      <c r="O49" s="634">
        <f t="shared" si="31"/>
        <v>0</v>
      </c>
      <c r="P49" s="634">
        <f t="shared" si="31"/>
        <v>0</v>
      </c>
      <c r="Q49" s="634">
        <f t="shared" si="31"/>
        <v>0</v>
      </c>
      <c r="R49" s="634">
        <f t="shared" si="31"/>
        <v>0</v>
      </c>
      <c r="S49" s="634">
        <f t="shared" si="31"/>
        <v>0</v>
      </c>
      <c r="T49" s="634">
        <f t="shared" si="31"/>
        <v>0</v>
      </c>
      <c r="U49" s="634">
        <f t="shared" si="31"/>
        <v>0</v>
      </c>
      <c r="V49" s="634">
        <f t="shared" si="31"/>
        <v>0</v>
      </c>
      <c r="W49" s="634">
        <f t="shared" si="31"/>
        <v>0</v>
      </c>
      <c r="X49" s="634">
        <f t="shared" si="31"/>
        <v>0</v>
      </c>
      <c r="Y49" s="634">
        <f t="shared" si="31"/>
        <v>0</v>
      </c>
      <c r="Z49" s="634">
        <f t="shared" si="31"/>
        <v>0</v>
      </c>
      <c r="AA49" s="634">
        <f t="shared" si="31"/>
        <v>0</v>
      </c>
      <c r="AB49" s="634">
        <f t="shared" si="31"/>
        <v>0</v>
      </c>
      <c r="AC49" s="634">
        <f t="shared" si="31"/>
        <v>0</v>
      </c>
      <c r="AD49" s="634">
        <f t="shared" si="31"/>
        <v>0</v>
      </c>
      <c r="AE49" s="634">
        <f t="shared" si="31"/>
        <v>0</v>
      </c>
      <c r="AF49" s="634">
        <f t="shared" si="31"/>
        <v>0</v>
      </c>
      <c r="AG49" s="634">
        <f t="shared" si="31"/>
        <v>0</v>
      </c>
      <c r="AH49" s="634">
        <f t="shared" si="31"/>
        <v>0</v>
      </c>
      <c r="AI49" s="323">
        <f t="shared" si="26"/>
        <v>0</v>
      </c>
      <c r="AJ49" s="138"/>
      <c r="AK49" s="138"/>
      <c r="AL49" s="139"/>
      <c r="AM49" s="138"/>
      <c r="AN49" s="138"/>
      <c r="AO49" s="138"/>
      <c r="AP49" s="138"/>
      <c r="AQ49" s="138"/>
      <c r="AR49" s="138"/>
      <c r="AS49" s="138"/>
      <c r="AT49" s="138"/>
      <c r="AU49" s="138"/>
      <c r="AV49" s="11"/>
      <c r="AW49" s="11"/>
    </row>
    <row r="50" spans="2:49" ht="15.75" thickBot="1">
      <c r="B50" s="15"/>
      <c r="C50" s="1231">
        <f t="shared" si="23"/>
        <v>6</v>
      </c>
      <c r="D50" s="1228">
        <f t="shared" si="24"/>
        <v>0</v>
      </c>
      <c r="E50" s="330"/>
      <c r="F50" s="330"/>
      <c r="G50" s="330"/>
      <c r="H50" s="327">
        <f t="shared" si="27"/>
        <v>0</v>
      </c>
      <c r="I50" s="331"/>
      <c r="J50" s="634">
        <f t="shared" ref="J50:AH50" si="32">IF($J17&gt;=25,$H50,IF(J$44&lt;=$J17,$H50,IF(J$44&lt;=($J16*($X17+1)),$H50,0)))</f>
        <v>0</v>
      </c>
      <c r="K50" s="634">
        <f t="shared" si="32"/>
        <v>0</v>
      </c>
      <c r="L50" s="634">
        <f t="shared" si="32"/>
        <v>0</v>
      </c>
      <c r="M50" s="634">
        <f t="shared" si="32"/>
        <v>0</v>
      </c>
      <c r="N50" s="634">
        <f t="shared" si="32"/>
        <v>0</v>
      </c>
      <c r="O50" s="634">
        <f t="shared" si="32"/>
        <v>0</v>
      </c>
      <c r="P50" s="634">
        <f t="shared" si="32"/>
        <v>0</v>
      </c>
      <c r="Q50" s="634">
        <f t="shared" si="32"/>
        <v>0</v>
      </c>
      <c r="R50" s="634">
        <f t="shared" si="32"/>
        <v>0</v>
      </c>
      <c r="S50" s="634">
        <f t="shared" si="32"/>
        <v>0</v>
      </c>
      <c r="T50" s="634">
        <f t="shared" si="32"/>
        <v>0</v>
      </c>
      <c r="U50" s="634">
        <f t="shared" si="32"/>
        <v>0</v>
      </c>
      <c r="V50" s="634">
        <f t="shared" si="32"/>
        <v>0</v>
      </c>
      <c r="W50" s="634">
        <f t="shared" si="32"/>
        <v>0</v>
      </c>
      <c r="X50" s="634">
        <f t="shared" si="32"/>
        <v>0</v>
      </c>
      <c r="Y50" s="634">
        <f t="shared" si="32"/>
        <v>0</v>
      </c>
      <c r="Z50" s="634">
        <f t="shared" si="32"/>
        <v>0</v>
      </c>
      <c r="AA50" s="634">
        <f t="shared" si="32"/>
        <v>0</v>
      </c>
      <c r="AB50" s="634">
        <f t="shared" si="32"/>
        <v>0</v>
      </c>
      <c r="AC50" s="634">
        <f t="shared" si="32"/>
        <v>0</v>
      </c>
      <c r="AD50" s="634">
        <f t="shared" si="32"/>
        <v>0</v>
      </c>
      <c r="AE50" s="634">
        <f t="shared" si="32"/>
        <v>0</v>
      </c>
      <c r="AF50" s="634">
        <f t="shared" si="32"/>
        <v>0</v>
      </c>
      <c r="AG50" s="634">
        <f t="shared" si="32"/>
        <v>0</v>
      </c>
      <c r="AH50" s="634">
        <f t="shared" si="32"/>
        <v>0</v>
      </c>
      <c r="AI50" s="323">
        <f t="shared" si="26"/>
        <v>0</v>
      </c>
      <c r="AJ50" s="138"/>
      <c r="AK50" s="138"/>
      <c r="AL50" s="139"/>
      <c r="AM50" s="138"/>
      <c r="AN50" s="138"/>
      <c r="AO50" s="138"/>
      <c r="AP50" s="138"/>
      <c r="AQ50" s="138"/>
      <c r="AR50" s="138"/>
      <c r="AS50" s="138"/>
      <c r="AT50" s="138"/>
      <c r="AU50" s="138"/>
      <c r="AV50" s="11"/>
      <c r="AW50" s="11"/>
    </row>
    <row r="51" spans="2:49" ht="15.75" thickBot="1">
      <c r="B51" s="15"/>
      <c r="C51" s="1230">
        <f t="shared" si="23"/>
        <v>7</v>
      </c>
      <c r="D51" s="1226">
        <f t="shared" si="24"/>
        <v>0</v>
      </c>
      <c r="E51" s="524"/>
      <c r="F51" s="524"/>
      <c r="G51" s="524"/>
      <c r="H51" s="521">
        <f t="shared" si="27"/>
        <v>0</v>
      </c>
      <c r="I51" s="525"/>
      <c r="J51" s="634">
        <f t="shared" ref="J51:AH51" si="33">IF($J18&gt;=25,$H51,IF(J$44&lt;=$J18,$H51,IF(J$44&lt;=($J17*($X18+1)),$H51,0)))</f>
        <v>0</v>
      </c>
      <c r="K51" s="634">
        <f t="shared" si="33"/>
        <v>0</v>
      </c>
      <c r="L51" s="634">
        <f t="shared" si="33"/>
        <v>0</v>
      </c>
      <c r="M51" s="634">
        <f t="shared" si="33"/>
        <v>0</v>
      </c>
      <c r="N51" s="634">
        <f t="shared" si="33"/>
        <v>0</v>
      </c>
      <c r="O51" s="634">
        <f t="shared" si="33"/>
        <v>0</v>
      </c>
      <c r="P51" s="634">
        <f t="shared" si="33"/>
        <v>0</v>
      </c>
      <c r="Q51" s="634">
        <f t="shared" si="33"/>
        <v>0</v>
      </c>
      <c r="R51" s="634">
        <f t="shared" si="33"/>
        <v>0</v>
      </c>
      <c r="S51" s="634">
        <f t="shared" si="33"/>
        <v>0</v>
      </c>
      <c r="T51" s="634">
        <f t="shared" si="33"/>
        <v>0</v>
      </c>
      <c r="U51" s="634">
        <f t="shared" si="33"/>
        <v>0</v>
      </c>
      <c r="V51" s="634">
        <f t="shared" si="33"/>
        <v>0</v>
      </c>
      <c r="W51" s="634">
        <f t="shared" si="33"/>
        <v>0</v>
      </c>
      <c r="X51" s="634">
        <f t="shared" si="33"/>
        <v>0</v>
      </c>
      <c r="Y51" s="634">
        <f t="shared" si="33"/>
        <v>0</v>
      </c>
      <c r="Z51" s="634">
        <f t="shared" si="33"/>
        <v>0</v>
      </c>
      <c r="AA51" s="634">
        <f t="shared" si="33"/>
        <v>0</v>
      </c>
      <c r="AB51" s="634">
        <f t="shared" si="33"/>
        <v>0</v>
      </c>
      <c r="AC51" s="634">
        <f t="shared" si="33"/>
        <v>0</v>
      </c>
      <c r="AD51" s="634">
        <f t="shared" si="33"/>
        <v>0</v>
      </c>
      <c r="AE51" s="634">
        <f t="shared" si="33"/>
        <v>0</v>
      </c>
      <c r="AF51" s="634">
        <f t="shared" si="33"/>
        <v>0</v>
      </c>
      <c r="AG51" s="634">
        <f t="shared" si="33"/>
        <v>0</v>
      </c>
      <c r="AH51" s="634">
        <f t="shared" si="33"/>
        <v>0</v>
      </c>
      <c r="AI51" s="323">
        <f t="shared" si="26"/>
        <v>0</v>
      </c>
      <c r="AJ51" s="138"/>
      <c r="AK51" s="138"/>
      <c r="AL51" s="139"/>
      <c r="AM51" s="138"/>
      <c r="AN51" s="138"/>
      <c r="AO51" s="138"/>
      <c r="AP51" s="138"/>
      <c r="AQ51" s="138"/>
      <c r="AR51" s="138"/>
      <c r="AS51" s="138"/>
      <c r="AT51" s="138"/>
      <c r="AU51" s="138"/>
      <c r="AV51" s="11"/>
      <c r="AW51" s="11"/>
    </row>
    <row r="52" spans="2:49" ht="15.75" thickBot="1">
      <c r="B52" s="15"/>
      <c r="C52" s="1231">
        <f t="shared" si="23"/>
        <v>8</v>
      </c>
      <c r="D52" s="1228">
        <f t="shared" si="24"/>
        <v>0</v>
      </c>
      <c r="E52" s="330"/>
      <c r="F52" s="330"/>
      <c r="G52" s="330"/>
      <c r="H52" s="327">
        <f t="shared" si="27"/>
        <v>0</v>
      </c>
      <c r="I52" s="331"/>
      <c r="J52" s="634">
        <f t="shared" ref="J52:AH52" si="34">IF($J19&gt;=25,$H52,IF(J$44&lt;=$J19,$H52,IF(J$44&lt;=($J18*($X19+1)),$H52,0)))</f>
        <v>0</v>
      </c>
      <c r="K52" s="634">
        <f t="shared" si="34"/>
        <v>0</v>
      </c>
      <c r="L52" s="634">
        <f t="shared" si="34"/>
        <v>0</v>
      </c>
      <c r="M52" s="634">
        <f t="shared" si="34"/>
        <v>0</v>
      </c>
      <c r="N52" s="634">
        <f t="shared" si="34"/>
        <v>0</v>
      </c>
      <c r="O52" s="634">
        <f t="shared" si="34"/>
        <v>0</v>
      </c>
      <c r="P52" s="634">
        <f t="shared" si="34"/>
        <v>0</v>
      </c>
      <c r="Q52" s="634">
        <f t="shared" si="34"/>
        <v>0</v>
      </c>
      <c r="R52" s="634">
        <f t="shared" si="34"/>
        <v>0</v>
      </c>
      <c r="S52" s="634">
        <f t="shared" si="34"/>
        <v>0</v>
      </c>
      <c r="T52" s="634">
        <f t="shared" si="34"/>
        <v>0</v>
      </c>
      <c r="U52" s="634">
        <f t="shared" si="34"/>
        <v>0</v>
      </c>
      <c r="V52" s="634">
        <f t="shared" si="34"/>
        <v>0</v>
      </c>
      <c r="W52" s="634">
        <f t="shared" si="34"/>
        <v>0</v>
      </c>
      <c r="X52" s="634">
        <f t="shared" si="34"/>
        <v>0</v>
      </c>
      <c r="Y52" s="634">
        <f t="shared" si="34"/>
        <v>0</v>
      </c>
      <c r="Z52" s="634">
        <f t="shared" si="34"/>
        <v>0</v>
      </c>
      <c r="AA52" s="634">
        <f t="shared" si="34"/>
        <v>0</v>
      </c>
      <c r="AB52" s="634">
        <f t="shared" si="34"/>
        <v>0</v>
      </c>
      <c r="AC52" s="634">
        <f t="shared" si="34"/>
        <v>0</v>
      </c>
      <c r="AD52" s="634">
        <f t="shared" si="34"/>
        <v>0</v>
      </c>
      <c r="AE52" s="634">
        <f t="shared" si="34"/>
        <v>0</v>
      </c>
      <c r="AF52" s="634">
        <f t="shared" si="34"/>
        <v>0</v>
      </c>
      <c r="AG52" s="634">
        <f t="shared" si="34"/>
        <v>0</v>
      </c>
      <c r="AH52" s="634">
        <f t="shared" si="34"/>
        <v>0</v>
      </c>
      <c r="AI52" s="323">
        <f t="shared" si="26"/>
        <v>0</v>
      </c>
      <c r="AJ52" s="138"/>
      <c r="AK52" s="138"/>
      <c r="AL52" s="139"/>
      <c r="AM52" s="138"/>
      <c r="AN52" s="138"/>
      <c r="AO52" s="138"/>
      <c r="AP52" s="138"/>
      <c r="AQ52" s="138"/>
      <c r="AR52" s="138"/>
      <c r="AS52" s="138"/>
      <c r="AT52" s="138"/>
      <c r="AU52" s="138"/>
      <c r="AV52" s="11"/>
      <c r="AW52" s="11"/>
    </row>
    <row r="53" spans="2:49" ht="15.75" thickBot="1">
      <c r="B53" s="15"/>
      <c r="C53" s="1230">
        <f t="shared" si="23"/>
        <v>9</v>
      </c>
      <c r="D53" s="1226">
        <f>P21</f>
        <v>0</v>
      </c>
      <c r="E53" s="524"/>
      <c r="F53" s="524"/>
      <c r="G53" s="524"/>
      <c r="H53" s="521">
        <f t="shared" si="27"/>
        <v>0</v>
      </c>
      <c r="I53" s="525"/>
      <c r="J53" s="634">
        <f t="shared" ref="J53:AH53" si="35">IF($J21&gt;=25,$H53,IF(J$44&lt;=$J21,$H53,IF(J$44&lt;=($J21*($X21+1)),$H53,0)))</f>
        <v>0</v>
      </c>
      <c r="K53" s="634">
        <f t="shared" si="35"/>
        <v>0</v>
      </c>
      <c r="L53" s="634">
        <f t="shared" si="35"/>
        <v>0</v>
      </c>
      <c r="M53" s="634">
        <f t="shared" si="35"/>
        <v>0</v>
      </c>
      <c r="N53" s="634">
        <f t="shared" si="35"/>
        <v>0</v>
      </c>
      <c r="O53" s="634">
        <f t="shared" si="35"/>
        <v>0</v>
      </c>
      <c r="P53" s="634">
        <f t="shared" si="35"/>
        <v>0</v>
      </c>
      <c r="Q53" s="634">
        <f t="shared" si="35"/>
        <v>0</v>
      </c>
      <c r="R53" s="634">
        <f t="shared" si="35"/>
        <v>0</v>
      </c>
      <c r="S53" s="634">
        <f t="shared" si="35"/>
        <v>0</v>
      </c>
      <c r="T53" s="634">
        <f t="shared" si="35"/>
        <v>0</v>
      </c>
      <c r="U53" s="634">
        <f t="shared" si="35"/>
        <v>0</v>
      </c>
      <c r="V53" s="634">
        <f t="shared" si="35"/>
        <v>0</v>
      </c>
      <c r="W53" s="634">
        <f t="shared" si="35"/>
        <v>0</v>
      </c>
      <c r="X53" s="634">
        <f t="shared" si="35"/>
        <v>0</v>
      </c>
      <c r="Y53" s="634">
        <f t="shared" si="35"/>
        <v>0</v>
      </c>
      <c r="Z53" s="634">
        <f t="shared" si="35"/>
        <v>0</v>
      </c>
      <c r="AA53" s="634">
        <f t="shared" si="35"/>
        <v>0</v>
      </c>
      <c r="AB53" s="634">
        <f t="shared" si="35"/>
        <v>0</v>
      </c>
      <c r="AC53" s="634">
        <f t="shared" si="35"/>
        <v>0</v>
      </c>
      <c r="AD53" s="634">
        <f t="shared" si="35"/>
        <v>0</v>
      </c>
      <c r="AE53" s="634">
        <f t="shared" si="35"/>
        <v>0</v>
      </c>
      <c r="AF53" s="634">
        <f t="shared" si="35"/>
        <v>0</v>
      </c>
      <c r="AG53" s="634">
        <f t="shared" si="35"/>
        <v>0</v>
      </c>
      <c r="AH53" s="634">
        <f t="shared" si="35"/>
        <v>0</v>
      </c>
      <c r="AI53" s="323">
        <f t="shared" si="26"/>
        <v>0</v>
      </c>
      <c r="AJ53" s="138"/>
      <c r="AK53" s="138"/>
      <c r="AL53" s="139"/>
      <c r="AM53" s="138"/>
      <c r="AN53" s="138"/>
      <c r="AO53" s="138"/>
      <c r="AP53" s="138"/>
      <c r="AQ53" s="138"/>
      <c r="AR53" s="138"/>
      <c r="AS53" s="138"/>
      <c r="AT53" s="138"/>
      <c r="AU53" s="138"/>
      <c r="AV53" s="11"/>
      <c r="AW53" s="11"/>
    </row>
    <row r="54" spans="2:49" ht="14.25" customHeight="1" thickBot="1">
      <c r="B54" s="15"/>
      <c r="C54" s="1231">
        <f t="shared" si="23"/>
        <v>10</v>
      </c>
      <c r="D54" s="1228">
        <f>P22</f>
        <v>0</v>
      </c>
      <c r="E54" s="330"/>
      <c r="F54" s="330"/>
      <c r="G54" s="330"/>
      <c r="H54" s="327">
        <f t="shared" si="27"/>
        <v>0</v>
      </c>
      <c r="I54" s="331"/>
      <c r="J54" s="634">
        <f t="shared" ref="J54:AH54" si="36">IF($J22&gt;=25,$H54,IF(J$44&lt;=$J22,$H54,IF(J$44&lt;=($J22*($X22+1)),$H54,0)))</f>
        <v>0</v>
      </c>
      <c r="K54" s="634">
        <f t="shared" si="36"/>
        <v>0</v>
      </c>
      <c r="L54" s="634">
        <f t="shared" si="36"/>
        <v>0</v>
      </c>
      <c r="M54" s="634">
        <f t="shared" si="36"/>
        <v>0</v>
      </c>
      <c r="N54" s="634">
        <f t="shared" si="36"/>
        <v>0</v>
      </c>
      <c r="O54" s="634">
        <f t="shared" si="36"/>
        <v>0</v>
      </c>
      <c r="P54" s="634">
        <f t="shared" si="36"/>
        <v>0</v>
      </c>
      <c r="Q54" s="634">
        <f t="shared" si="36"/>
        <v>0</v>
      </c>
      <c r="R54" s="634">
        <f t="shared" si="36"/>
        <v>0</v>
      </c>
      <c r="S54" s="634">
        <f t="shared" si="36"/>
        <v>0</v>
      </c>
      <c r="T54" s="634">
        <f t="shared" si="36"/>
        <v>0</v>
      </c>
      <c r="U54" s="634">
        <f t="shared" si="36"/>
        <v>0</v>
      </c>
      <c r="V54" s="634">
        <f t="shared" si="36"/>
        <v>0</v>
      </c>
      <c r="W54" s="634">
        <f t="shared" si="36"/>
        <v>0</v>
      </c>
      <c r="X54" s="634">
        <f t="shared" si="36"/>
        <v>0</v>
      </c>
      <c r="Y54" s="634">
        <f t="shared" si="36"/>
        <v>0</v>
      </c>
      <c r="Z54" s="634">
        <f t="shared" si="36"/>
        <v>0</v>
      </c>
      <c r="AA54" s="634">
        <f t="shared" si="36"/>
        <v>0</v>
      </c>
      <c r="AB54" s="634">
        <f t="shared" si="36"/>
        <v>0</v>
      </c>
      <c r="AC54" s="634">
        <f t="shared" si="36"/>
        <v>0</v>
      </c>
      <c r="AD54" s="634">
        <f t="shared" si="36"/>
        <v>0</v>
      </c>
      <c r="AE54" s="634">
        <f t="shared" si="36"/>
        <v>0</v>
      </c>
      <c r="AF54" s="634">
        <f t="shared" si="36"/>
        <v>0</v>
      </c>
      <c r="AG54" s="634">
        <f t="shared" si="36"/>
        <v>0</v>
      </c>
      <c r="AH54" s="634">
        <f t="shared" si="36"/>
        <v>0</v>
      </c>
      <c r="AI54" s="324">
        <f>SUM(P54:AH54)</f>
        <v>0</v>
      </c>
      <c r="AJ54" s="138"/>
      <c r="AK54" s="138"/>
      <c r="AL54" s="139"/>
      <c r="AM54" s="138"/>
      <c r="AN54" s="138"/>
      <c r="AO54" s="138"/>
      <c r="AP54" s="138"/>
      <c r="AQ54" s="138"/>
      <c r="AR54" s="138"/>
      <c r="AS54" s="138"/>
      <c r="AT54" s="138"/>
      <c r="AU54" s="138"/>
      <c r="AV54" s="11"/>
      <c r="AW54" s="11"/>
    </row>
    <row r="55" spans="2:49" ht="15.75" thickBot="1">
      <c r="B55" s="15"/>
      <c r="C55" s="125"/>
      <c r="D55" s="122"/>
      <c r="E55" s="122"/>
      <c r="F55" s="122"/>
      <c r="G55" s="122"/>
      <c r="H55" s="112"/>
      <c r="I55" s="116" t="s">
        <v>29</v>
      </c>
      <c r="J55" s="118">
        <f t="shared" ref="J55:AH55" si="37">SUM(J45:J54)</f>
        <v>0</v>
      </c>
      <c r="K55" s="118">
        <f t="shared" si="37"/>
        <v>0</v>
      </c>
      <c r="L55" s="118">
        <f t="shared" si="37"/>
        <v>0</v>
      </c>
      <c r="M55" s="118">
        <f t="shared" si="37"/>
        <v>0</v>
      </c>
      <c r="N55" s="118">
        <f t="shared" si="37"/>
        <v>0</v>
      </c>
      <c r="O55" s="118">
        <f t="shared" si="37"/>
        <v>0</v>
      </c>
      <c r="P55" s="118">
        <f t="shared" si="37"/>
        <v>0</v>
      </c>
      <c r="Q55" s="118">
        <f t="shared" si="37"/>
        <v>0</v>
      </c>
      <c r="R55" s="118">
        <f t="shared" si="37"/>
        <v>0</v>
      </c>
      <c r="S55" s="118">
        <f t="shared" si="37"/>
        <v>0</v>
      </c>
      <c r="T55" s="118">
        <f t="shared" si="37"/>
        <v>0</v>
      </c>
      <c r="U55" s="118">
        <f t="shared" si="37"/>
        <v>0</v>
      </c>
      <c r="V55" s="118">
        <f t="shared" si="37"/>
        <v>0</v>
      </c>
      <c r="W55" s="118">
        <f t="shared" si="37"/>
        <v>0</v>
      </c>
      <c r="X55" s="118">
        <f t="shared" si="37"/>
        <v>0</v>
      </c>
      <c r="Y55" s="118">
        <f t="shared" si="37"/>
        <v>0</v>
      </c>
      <c r="Z55" s="118">
        <f t="shared" si="37"/>
        <v>0</v>
      </c>
      <c r="AA55" s="118">
        <f t="shared" si="37"/>
        <v>0</v>
      </c>
      <c r="AB55" s="118">
        <f t="shared" si="37"/>
        <v>0</v>
      </c>
      <c r="AC55" s="118">
        <f t="shared" si="37"/>
        <v>0</v>
      </c>
      <c r="AD55" s="118">
        <f t="shared" si="37"/>
        <v>0</v>
      </c>
      <c r="AE55" s="118">
        <f t="shared" si="37"/>
        <v>0</v>
      </c>
      <c r="AF55" s="118">
        <f t="shared" si="37"/>
        <v>0</v>
      </c>
      <c r="AG55" s="118">
        <f t="shared" si="37"/>
        <v>0</v>
      </c>
      <c r="AH55" s="118">
        <f t="shared" si="37"/>
        <v>0</v>
      </c>
      <c r="AI55" s="126">
        <f>SUM(AI45:AI54)</f>
        <v>0</v>
      </c>
      <c r="AJ55" s="138"/>
      <c r="AK55" s="138"/>
      <c r="AL55" s="139"/>
      <c r="AM55" s="138"/>
      <c r="AN55" s="138"/>
      <c r="AO55" s="138"/>
      <c r="AP55" s="138"/>
      <c r="AQ55" s="138"/>
      <c r="AR55" s="138"/>
      <c r="AS55" s="138"/>
      <c r="AT55" s="138"/>
      <c r="AU55" s="138"/>
      <c r="AV55" s="11"/>
      <c r="AW55" s="11"/>
    </row>
    <row r="56" spans="2:49" ht="15.75" customHeight="1" thickBot="1">
      <c r="B56" s="15"/>
      <c r="C56" s="127"/>
      <c r="D56" s="128"/>
      <c r="E56" s="128"/>
      <c r="F56" s="128"/>
      <c r="G56" s="128"/>
      <c r="H56" s="128"/>
      <c r="I56" s="128"/>
      <c r="J56" s="1523"/>
      <c r="K56" s="1523"/>
      <c r="L56" s="1523"/>
      <c r="M56" s="1523"/>
      <c r="N56" s="1523"/>
      <c r="O56" s="1523"/>
      <c r="P56" s="1523"/>
      <c r="Q56" s="1523"/>
      <c r="R56" s="1523"/>
      <c r="S56" s="1523"/>
      <c r="T56" s="1523"/>
      <c r="U56" s="1523"/>
      <c r="V56" s="1523"/>
      <c r="W56" s="1523"/>
      <c r="X56" s="1523"/>
      <c r="Y56" s="1523"/>
      <c r="Z56" s="1523"/>
      <c r="AA56" s="1523"/>
      <c r="AB56" s="1523"/>
      <c r="AC56" s="1523"/>
      <c r="AD56" s="1523"/>
      <c r="AE56" s="1523"/>
      <c r="AF56" s="1523"/>
      <c r="AG56" s="1523"/>
      <c r="AH56" s="1523"/>
      <c r="AI56" s="1523"/>
      <c r="AJ56" s="138"/>
      <c r="AK56" s="138"/>
      <c r="AL56" s="139"/>
      <c r="AM56" s="138"/>
      <c r="AN56" s="138"/>
      <c r="AO56" s="138"/>
      <c r="AP56" s="138"/>
      <c r="AQ56" s="138"/>
      <c r="AR56" s="138"/>
      <c r="AS56" s="138"/>
      <c r="AT56" s="138"/>
      <c r="AU56" s="138"/>
      <c r="AV56" s="11"/>
      <c r="AW56" s="11"/>
    </row>
    <row r="57" spans="2:49" ht="24.75" customHeight="1">
      <c r="B57" s="15"/>
      <c r="C57" s="132"/>
      <c r="D57" s="132"/>
      <c r="E57" s="132"/>
      <c r="F57" s="132"/>
      <c r="G57" s="132"/>
      <c r="H57" s="132"/>
      <c r="I57" s="132"/>
      <c r="J57" s="132"/>
      <c r="K57" s="132"/>
      <c r="L57" s="132"/>
      <c r="M57" s="132"/>
      <c r="N57" s="132"/>
      <c r="O57" s="132"/>
      <c r="P57" s="132"/>
      <c r="Q57" s="132"/>
      <c r="R57" s="132"/>
      <c r="S57" s="132"/>
      <c r="T57" s="132"/>
      <c r="U57" s="132"/>
      <c r="V57" s="132"/>
      <c r="W57" s="109"/>
      <c r="X57" s="109"/>
      <c r="Y57" s="109"/>
      <c r="Z57" s="109"/>
      <c r="AA57" s="109"/>
      <c r="AB57" s="109"/>
      <c r="AC57" s="109"/>
      <c r="AD57" s="109"/>
      <c r="AE57" s="109"/>
      <c r="AF57" s="109"/>
      <c r="AG57" s="109"/>
      <c r="AH57" s="109"/>
      <c r="AI57" s="109"/>
      <c r="AJ57" s="138"/>
      <c r="AK57" s="138"/>
      <c r="AL57" s="139"/>
      <c r="AM57" s="138"/>
      <c r="AN57" s="138"/>
      <c r="AO57" s="138"/>
      <c r="AP57" s="138"/>
      <c r="AQ57" s="138"/>
      <c r="AR57" s="138"/>
      <c r="AS57" s="138"/>
      <c r="AT57" s="138"/>
      <c r="AU57" s="138"/>
      <c r="AV57" s="11"/>
      <c r="AW57" s="11"/>
    </row>
    <row r="58" spans="2:49">
      <c r="B58" s="15"/>
      <c r="C58" s="23"/>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38"/>
      <c r="AK58" s="138"/>
      <c r="AL58" s="139"/>
      <c r="AM58" s="138"/>
      <c r="AN58" s="138"/>
      <c r="AO58" s="138"/>
      <c r="AP58" s="138"/>
      <c r="AQ58" s="138"/>
      <c r="AR58" s="138"/>
      <c r="AS58" s="138"/>
      <c r="AT58" s="138"/>
      <c r="AU58" s="138"/>
      <c r="AV58" s="11"/>
      <c r="AW58" s="11"/>
    </row>
    <row r="59" spans="2:49">
      <c r="B59" s="15"/>
      <c r="C59" s="23"/>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38"/>
      <c r="AK59" s="138"/>
      <c r="AL59" s="139"/>
      <c r="AM59" s="138"/>
      <c r="AN59" s="138"/>
      <c r="AO59" s="138"/>
      <c r="AP59" s="138"/>
      <c r="AQ59" s="138"/>
      <c r="AR59" s="138"/>
      <c r="AS59" s="138"/>
      <c r="AT59" s="138"/>
      <c r="AU59" s="138"/>
      <c r="AV59" s="11"/>
      <c r="AW59" s="11"/>
    </row>
    <row r="60" spans="2:49" ht="15.75" thickBot="1">
      <c r="B60" s="133"/>
      <c r="C60" s="591"/>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02"/>
      <c r="AK60" s="202"/>
      <c r="AL60" s="139"/>
      <c r="AM60" s="138"/>
      <c r="AN60" s="138"/>
      <c r="AO60" s="138"/>
      <c r="AP60" s="138"/>
      <c r="AQ60" s="138"/>
      <c r="AR60" s="138"/>
      <c r="AS60" s="138"/>
      <c r="AT60" s="138"/>
      <c r="AU60" s="138"/>
      <c r="AV60" s="138"/>
      <c r="AW60" s="11"/>
    </row>
    <row r="61" spans="2:49">
      <c r="AC61" s="3"/>
      <c r="AD61" s="3"/>
      <c r="AK61" s="75"/>
      <c r="AL61" s="75"/>
      <c r="AM61" s="75"/>
      <c r="AN61" s="75"/>
      <c r="AO61" s="75"/>
      <c r="AP61" s="75"/>
      <c r="AQ61" s="75"/>
      <c r="AR61" s="75"/>
      <c r="AS61" s="75"/>
      <c r="AT61" s="75"/>
      <c r="AU61" s="75"/>
    </row>
    <row r="62" spans="2:49">
      <c r="AC62" s="3"/>
      <c r="AD62" s="3"/>
      <c r="AK62" s="75"/>
      <c r="AL62" s="75"/>
      <c r="AM62" s="75"/>
      <c r="AN62" s="75"/>
      <c r="AO62" s="75"/>
      <c r="AP62" s="75"/>
      <c r="AQ62" s="75"/>
      <c r="AR62" s="75"/>
      <c r="AS62" s="75"/>
      <c r="AT62" s="75"/>
      <c r="AU62" s="75"/>
    </row>
    <row r="63" spans="2:49">
      <c r="AK63" s="75"/>
      <c r="AL63" s="75"/>
      <c r="AM63" s="75"/>
      <c r="AN63" s="75"/>
      <c r="AO63" s="75"/>
      <c r="AP63" s="75"/>
      <c r="AQ63" s="75"/>
      <c r="AR63" s="75"/>
      <c r="AS63" s="75"/>
      <c r="AT63" s="75"/>
      <c r="AU63" s="75"/>
    </row>
    <row r="64" spans="2:49">
      <c r="AK64" s="75"/>
      <c r="AL64" s="75"/>
      <c r="AM64" s="75"/>
      <c r="AN64" s="75"/>
      <c r="AO64" s="75"/>
      <c r="AP64" s="75"/>
      <c r="AQ64" s="75"/>
      <c r="AR64" s="75"/>
      <c r="AS64" s="75"/>
      <c r="AT64" s="75"/>
      <c r="AU64" s="75"/>
    </row>
    <row r="65" spans="21:47">
      <c r="AK65" s="75"/>
      <c r="AL65" s="75"/>
      <c r="AM65" s="75"/>
      <c r="AN65" s="75"/>
      <c r="AO65" s="75"/>
      <c r="AP65" s="75"/>
      <c r="AQ65" s="75"/>
      <c r="AR65" s="75"/>
      <c r="AS65" s="75"/>
      <c r="AT65" s="75"/>
      <c r="AU65" s="75"/>
    </row>
    <row r="66" spans="21:47">
      <c r="AK66" s="75"/>
      <c r="AL66" s="75"/>
      <c r="AM66" s="75"/>
      <c r="AN66" s="75"/>
      <c r="AO66" s="75"/>
      <c r="AP66" s="75"/>
      <c r="AQ66" s="75"/>
      <c r="AR66" s="75"/>
      <c r="AS66" s="75"/>
      <c r="AT66" s="75"/>
      <c r="AU66" s="75"/>
    </row>
    <row r="67" spans="21:47" ht="15.75" customHeight="1">
      <c r="U67" s="4"/>
      <c r="V67" s="4"/>
      <c r="AC67" s="75"/>
      <c r="AD67" s="75"/>
      <c r="AE67" s="75"/>
      <c r="AF67" s="75"/>
      <c r="AG67" s="75"/>
      <c r="AH67" s="75"/>
      <c r="AI67" s="75"/>
      <c r="AJ67" s="75"/>
      <c r="AK67" s="75"/>
      <c r="AL67" s="75"/>
      <c r="AM67" s="75"/>
    </row>
    <row r="68" spans="21:47">
      <c r="U68" s="4"/>
      <c r="V68" s="4"/>
      <c r="AC68" s="75"/>
      <c r="AD68" s="75"/>
      <c r="AE68" s="75"/>
      <c r="AF68" s="75"/>
      <c r="AG68" s="75"/>
      <c r="AH68" s="75"/>
      <c r="AI68" s="75"/>
      <c r="AJ68" s="75"/>
      <c r="AK68" s="75"/>
      <c r="AL68" s="75"/>
      <c r="AM68" s="75"/>
    </row>
    <row r="69" spans="21:47">
      <c r="U69" s="4"/>
      <c r="V69" s="4"/>
      <c r="AC69" s="75"/>
      <c r="AD69" s="75"/>
      <c r="AE69" s="75"/>
      <c r="AF69" s="75"/>
      <c r="AG69" s="75"/>
      <c r="AH69" s="75"/>
      <c r="AI69" s="75"/>
      <c r="AJ69" s="75"/>
      <c r="AK69" s="75"/>
      <c r="AL69" s="75"/>
      <c r="AM69" s="75"/>
    </row>
    <row r="70" spans="21:47">
      <c r="U70" s="4"/>
      <c r="V70" s="4"/>
      <c r="AC70" s="75"/>
      <c r="AD70" s="75"/>
      <c r="AE70" s="75"/>
      <c r="AF70" s="75"/>
      <c r="AG70" s="75"/>
      <c r="AH70" s="75"/>
      <c r="AI70" s="75"/>
      <c r="AJ70" s="75"/>
      <c r="AK70" s="75"/>
      <c r="AL70" s="75"/>
      <c r="AM70" s="75"/>
    </row>
    <row r="71" spans="21:47">
      <c r="U71" s="4"/>
      <c r="V71" s="4"/>
      <c r="AC71" s="75"/>
      <c r="AD71" s="75"/>
      <c r="AE71" s="75"/>
      <c r="AF71" s="75"/>
      <c r="AG71" s="75"/>
      <c r="AH71" s="75"/>
      <c r="AI71" s="75"/>
      <c r="AJ71" s="75"/>
      <c r="AK71" s="75"/>
      <c r="AL71" s="75"/>
      <c r="AM71" s="75"/>
    </row>
    <row r="72" spans="21:47">
      <c r="U72" s="4"/>
      <c r="V72" s="4"/>
      <c r="AC72" s="75"/>
      <c r="AD72" s="75"/>
      <c r="AE72" s="75"/>
      <c r="AF72" s="75"/>
      <c r="AG72" s="75"/>
      <c r="AH72" s="75"/>
      <c r="AI72" s="75"/>
      <c r="AJ72" s="75"/>
      <c r="AK72" s="75"/>
      <c r="AL72" s="75"/>
      <c r="AM72" s="75"/>
    </row>
    <row r="73" spans="21:47">
      <c r="U73" s="4"/>
      <c r="V73" s="4"/>
      <c r="AC73" s="75"/>
      <c r="AD73" s="75"/>
      <c r="AE73" s="75"/>
      <c r="AF73" s="75"/>
      <c r="AG73" s="75"/>
      <c r="AH73" s="75"/>
      <c r="AI73" s="75"/>
      <c r="AJ73" s="75"/>
      <c r="AK73" s="75"/>
      <c r="AL73" s="75"/>
      <c r="AM73" s="75"/>
    </row>
    <row r="74" spans="21:47">
      <c r="U74" s="4"/>
      <c r="V74" s="4"/>
      <c r="AC74" s="75"/>
      <c r="AD74" s="75"/>
      <c r="AE74" s="75"/>
      <c r="AF74" s="75"/>
      <c r="AG74" s="75"/>
      <c r="AH74" s="75"/>
      <c r="AI74" s="75"/>
      <c r="AJ74" s="75"/>
      <c r="AK74" s="75"/>
      <c r="AL74" s="75"/>
      <c r="AM74" s="75"/>
    </row>
    <row r="75" spans="21:47">
      <c r="U75" s="4"/>
      <c r="V75" s="4"/>
      <c r="AC75" s="75"/>
      <c r="AD75" s="75"/>
      <c r="AE75" s="75"/>
      <c r="AF75" s="75"/>
      <c r="AG75" s="75"/>
      <c r="AH75" s="75"/>
      <c r="AI75" s="75"/>
      <c r="AJ75" s="75"/>
      <c r="AK75" s="75"/>
      <c r="AL75" s="75"/>
      <c r="AM75" s="75"/>
    </row>
    <row r="76" spans="21:47">
      <c r="U76" s="4"/>
      <c r="V76" s="4"/>
      <c r="AC76" s="75"/>
      <c r="AD76" s="75"/>
      <c r="AE76" s="75"/>
      <c r="AF76" s="75"/>
      <c r="AG76" s="75"/>
      <c r="AH76" s="75"/>
      <c r="AI76" s="75"/>
      <c r="AJ76" s="75"/>
      <c r="AK76" s="75"/>
      <c r="AL76" s="75"/>
      <c r="AM76" s="75"/>
    </row>
    <row r="77" spans="21:47">
      <c r="U77" s="4"/>
      <c r="V77" s="4"/>
      <c r="AC77" s="75"/>
      <c r="AD77" s="75"/>
      <c r="AE77" s="75"/>
      <c r="AF77" s="75"/>
      <c r="AG77" s="75"/>
      <c r="AH77" s="75"/>
      <c r="AI77" s="75"/>
      <c r="AJ77" s="75"/>
      <c r="AK77" s="75"/>
      <c r="AL77" s="75"/>
      <c r="AM77" s="75"/>
    </row>
    <row r="78" spans="21:47">
      <c r="U78" s="4"/>
      <c r="V78" s="4"/>
      <c r="AC78" s="75"/>
      <c r="AD78" s="75"/>
      <c r="AE78" s="75"/>
      <c r="AF78" s="75"/>
      <c r="AG78" s="75"/>
      <c r="AH78" s="75"/>
      <c r="AI78" s="75"/>
      <c r="AJ78" s="75"/>
      <c r="AK78" s="75"/>
      <c r="AL78" s="75"/>
      <c r="AM78" s="75"/>
    </row>
    <row r="79" spans="21:47">
      <c r="U79" s="4"/>
      <c r="V79" s="4"/>
      <c r="AC79" s="75"/>
      <c r="AD79" s="75"/>
      <c r="AE79" s="75"/>
      <c r="AF79" s="75"/>
      <c r="AG79" s="75"/>
      <c r="AH79" s="75"/>
      <c r="AI79" s="75"/>
      <c r="AJ79" s="75"/>
      <c r="AK79" s="75"/>
      <c r="AL79" s="75"/>
      <c r="AM79" s="75"/>
    </row>
    <row r="80" spans="21:47">
      <c r="U80" s="4"/>
      <c r="V80" s="4"/>
      <c r="AC80" s="75"/>
      <c r="AD80" s="75"/>
      <c r="AE80" s="75"/>
      <c r="AF80" s="75"/>
      <c r="AG80" s="75"/>
      <c r="AH80" s="75"/>
      <c r="AI80" s="75"/>
      <c r="AJ80" s="75"/>
      <c r="AK80" s="75"/>
      <c r="AL80" s="75"/>
      <c r="AM80" s="75"/>
    </row>
    <row r="81" spans="21:47">
      <c r="U81" s="4"/>
      <c r="V81" s="4"/>
      <c r="AC81" s="75"/>
      <c r="AD81" s="75"/>
      <c r="AE81" s="75"/>
      <c r="AF81" s="75"/>
      <c r="AG81" s="75"/>
      <c r="AH81" s="75"/>
      <c r="AI81" s="75"/>
      <c r="AJ81" s="75"/>
      <c r="AK81" s="75"/>
      <c r="AL81" s="75"/>
      <c r="AM81" s="75"/>
    </row>
    <row r="82" spans="21:47">
      <c r="U82" s="4"/>
      <c r="V82" s="4"/>
      <c r="AC82" s="75"/>
      <c r="AD82" s="75"/>
      <c r="AE82" s="75"/>
      <c r="AF82" s="75"/>
      <c r="AG82" s="75"/>
      <c r="AH82" s="75"/>
      <c r="AI82" s="75"/>
      <c r="AJ82" s="75"/>
      <c r="AK82" s="75"/>
      <c r="AL82" s="75"/>
      <c r="AM82" s="75"/>
    </row>
    <row r="83" spans="21:47">
      <c r="U83" s="4"/>
      <c r="V83" s="4"/>
      <c r="AC83" s="75"/>
      <c r="AD83" s="75"/>
      <c r="AE83" s="75"/>
      <c r="AF83" s="75"/>
      <c r="AG83" s="75"/>
      <c r="AH83" s="75"/>
      <c r="AI83" s="75"/>
      <c r="AJ83" s="75"/>
      <c r="AK83" s="75"/>
      <c r="AL83" s="75"/>
      <c r="AM83" s="75"/>
    </row>
    <row r="84" spans="21:47">
      <c r="U84" s="4"/>
      <c r="V84" s="4"/>
      <c r="AC84" s="75"/>
      <c r="AD84" s="75"/>
      <c r="AE84" s="75"/>
      <c r="AF84" s="75"/>
      <c r="AG84" s="75"/>
      <c r="AH84" s="75"/>
      <c r="AI84" s="75"/>
      <c r="AJ84" s="75"/>
      <c r="AK84" s="75"/>
      <c r="AL84" s="75"/>
      <c r="AM84" s="75"/>
    </row>
    <row r="85" spans="21:47">
      <c r="U85" s="4"/>
      <c r="V85" s="4"/>
      <c r="AC85" s="75"/>
      <c r="AD85" s="75"/>
      <c r="AE85" s="75"/>
      <c r="AF85" s="75"/>
      <c r="AG85" s="75"/>
      <c r="AH85" s="75"/>
      <c r="AI85" s="75"/>
      <c r="AJ85" s="75"/>
      <c r="AK85" s="75"/>
      <c r="AL85" s="75"/>
      <c r="AM85" s="75"/>
    </row>
    <row r="86" spans="21:47">
      <c r="AK86" s="75"/>
      <c r="AL86" s="75"/>
      <c r="AM86" s="75"/>
      <c r="AN86" s="75"/>
      <c r="AO86" s="75"/>
      <c r="AP86" s="75"/>
      <c r="AQ86" s="75"/>
      <c r="AR86" s="75"/>
      <c r="AS86" s="75"/>
      <c r="AT86" s="75"/>
      <c r="AU86" s="75"/>
    </row>
    <row r="87" spans="21:47">
      <c r="AK87" s="75"/>
      <c r="AL87" s="75"/>
      <c r="AM87" s="75"/>
      <c r="AN87" s="75"/>
      <c r="AO87" s="75"/>
      <c r="AP87" s="75"/>
      <c r="AQ87" s="75"/>
      <c r="AR87" s="75"/>
      <c r="AS87" s="75"/>
      <c r="AT87" s="75"/>
      <c r="AU87" s="75"/>
    </row>
    <row r="88" spans="21:47">
      <c r="AK88" s="75"/>
      <c r="AL88" s="75"/>
      <c r="AM88" s="75"/>
      <c r="AN88" s="75"/>
      <c r="AO88" s="75"/>
      <c r="AP88" s="75"/>
      <c r="AQ88" s="75"/>
      <c r="AR88" s="75"/>
      <c r="AS88" s="75"/>
      <c r="AT88" s="75"/>
      <c r="AU88" s="75"/>
    </row>
    <row r="89" spans="21:47">
      <c r="AK89" s="75"/>
      <c r="AL89" s="75"/>
      <c r="AM89" s="75"/>
      <c r="AN89" s="75"/>
      <c r="AO89" s="75"/>
      <c r="AP89" s="75"/>
      <c r="AQ89" s="75"/>
      <c r="AR89" s="75"/>
      <c r="AS89" s="75"/>
      <c r="AT89" s="75"/>
      <c r="AU89" s="75"/>
    </row>
    <row r="90" spans="21:47">
      <c r="AK90" s="75"/>
      <c r="AL90" s="75"/>
      <c r="AM90" s="75"/>
      <c r="AN90" s="75"/>
      <c r="AO90" s="75"/>
      <c r="AP90" s="75"/>
      <c r="AQ90" s="75"/>
      <c r="AR90" s="75"/>
      <c r="AS90" s="75"/>
      <c r="AT90" s="75"/>
      <c r="AU90" s="75"/>
    </row>
    <row r="91" spans="21:47">
      <c r="AK91" s="75"/>
      <c r="AL91" s="75"/>
      <c r="AM91" s="75"/>
      <c r="AN91" s="75"/>
      <c r="AO91" s="75"/>
      <c r="AP91" s="75"/>
      <c r="AQ91" s="75"/>
      <c r="AR91" s="75"/>
      <c r="AS91" s="75"/>
      <c r="AT91" s="75"/>
      <c r="AU91" s="75"/>
    </row>
    <row r="92" spans="21:47">
      <c r="AK92" s="75"/>
      <c r="AL92" s="75"/>
      <c r="AM92" s="75"/>
      <c r="AN92" s="75"/>
      <c r="AO92" s="75"/>
      <c r="AP92" s="75"/>
      <c r="AQ92" s="75"/>
      <c r="AR92" s="75"/>
      <c r="AS92" s="75"/>
      <c r="AT92" s="75"/>
      <c r="AU92" s="75"/>
    </row>
    <row r="93" spans="21:47">
      <c r="AK93" s="75"/>
      <c r="AL93" s="75"/>
      <c r="AM93" s="75"/>
      <c r="AN93" s="75"/>
      <c r="AO93" s="75"/>
      <c r="AP93" s="75"/>
      <c r="AQ93" s="75"/>
      <c r="AR93" s="75"/>
      <c r="AS93" s="75"/>
      <c r="AT93" s="75"/>
      <c r="AU93" s="75"/>
    </row>
    <row r="94" spans="21:47">
      <c r="AK94" s="75"/>
      <c r="AL94" s="75"/>
      <c r="AM94" s="75"/>
      <c r="AN94" s="75"/>
      <c r="AO94" s="75"/>
      <c r="AP94" s="75"/>
      <c r="AQ94" s="75"/>
      <c r="AR94" s="75"/>
      <c r="AS94" s="75"/>
      <c r="AT94" s="75"/>
      <c r="AU94" s="75"/>
    </row>
    <row r="96" spans="21:47">
      <c r="AK96" s="75"/>
      <c r="AL96" s="75"/>
      <c r="AM96" s="75"/>
      <c r="AN96" s="75"/>
      <c r="AO96" s="75"/>
      <c r="AP96" s="75"/>
      <c r="AQ96" s="75"/>
      <c r="AR96" s="75"/>
      <c r="AS96" s="75"/>
      <c r="AT96" s="75"/>
      <c r="AU96" s="75"/>
    </row>
    <row r="98" spans="37:47">
      <c r="AK98" s="75"/>
      <c r="AL98" s="75"/>
      <c r="AM98" s="75"/>
      <c r="AN98" s="75"/>
      <c r="AO98" s="75"/>
      <c r="AP98" s="75"/>
      <c r="AQ98" s="75"/>
      <c r="AR98" s="75"/>
      <c r="AS98" s="75"/>
      <c r="AT98" s="75"/>
      <c r="AU98" s="75"/>
    </row>
    <row r="100" spans="37:47">
      <c r="AK100" s="75"/>
      <c r="AL100" s="75"/>
      <c r="AM100" s="75"/>
      <c r="AN100" s="75"/>
      <c r="AO100" s="75"/>
      <c r="AP100" s="75"/>
      <c r="AQ100" s="75"/>
      <c r="AR100" s="75"/>
      <c r="AS100" s="75"/>
      <c r="AT100" s="75"/>
      <c r="AU100" s="75"/>
    </row>
    <row r="102" spans="37:47">
      <c r="AK102" s="75"/>
      <c r="AL102" s="75"/>
      <c r="AM102" s="75"/>
      <c r="AN102" s="75"/>
      <c r="AO102" s="75"/>
      <c r="AP102" s="75"/>
      <c r="AQ102" s="75"/>
      <c r="AR102" s="75"/>
      <c r="AS102" s="75"/>
      <c r="AT102" s="75"/>
      <c r="AU102" s="75"/>
    </row>
    <row r="104" spans="37:47">
      <c r="AK104" s="75"/>
      <c r="AL104" s="75"/>
      <c r="AM104" s="75"/>
      <c r="AN104" s="75"/>
      <c r="AO104" s="75"/>
      <c r="AP104" s="75"/>
      <c r="AQ104" s="75"/>
      <c r="AR104" s="75"/>
      <c r="AS104" s="75"/>
      <c r="AT104" s="75"/>
      <c r="AU104" s="75"/>
    </row>
    <row r="106" spans="37:47">
      <c r="AK106" s="75"/>
      <c r="AL106" s="75"/>
      <c r="AM106" s="75"/>
      <c r="AN106" s="75"/>
      <c r="AO106" s="75"/>
      <c r="AP106" s="75"/>
      <c r="AQ106" s="75"/>
      <c r="AR106" s="75"/>
      <c r="AS106" s="75"/>
      <c r="AT106" s="75"/>
      <c r="AU106" s="75"/>
    </row>
    <row r="108" spans="37:47">
      <c r="AK108" s="75"/>
      <c r="AL108" s="75"/>
      <c r="AM108" s="75"/>
      <c r="AN108" s="75"/>
      <c r="AO108" s="75"/>
      <c r="AP108" s="75"/>
      <c r="AQ108" s="75"/>
      <c r="AR108" s="75"/>
      <c r="AS108" s="75"/>
      <c r="AT108" s="75"/>
      <c r="AU108" s="75"/>
    </row>
    <row r="109" spans="37:47">
      <c r="AK109" s="3">
        <v>76</v>
      </c>
    </row>
    <row r="110" spans="37:47">
      <c r="AK110" s="75">
        <v>77</v>
      </c>
      <c r="AL110" s="75"/>
      <c r="AM110" s="75"/>
      <c r="AN110" s="75"/>
      <c r="AO110" s="75"/>
      <c r="AP110" s="75"/>
      <c r="AQ110" s="75"/>
      <c r="AR110" s="75"/>
      <c r="AS110" s="75"/>
      <c r="AT110" s="75"/>
      <c r="AU110" s="75"/>
    </row>
    <row r="111" spans="37:47">
      <c r="AK111" s="3">
        <v>78</v>
      </c>
    </row>
  </sheetData>
  <sheetProtection algorithmName="SHA-512" hashValue="SVwjgXUBnRppaUrizWmV5UIYIAVrLQu6sl5lwJtVkBTfgR06Mue7TWZBsGpgIUcj8AUSjYTwoa6c2LZFNUEBaA==" saltValue="wDMXUt29hU/EehQmrpmeKA==" spinCount="100000" sheet="1" objects="1" scenarios="1"/>
  <protectedRanges>
    <protectedRange sqref="D21:O22 V12:X19 V21:X22 Z12:AA19 Z21:AA22 D12:O19" name="Intervalo1"/>
  </protectedRanges>
  <mergeCells count="32">
    <mergeCell ref="C2:D2"/>
    <mergeCell ref="C24:D24"/>
    <mergeCell ref="J56:AI56"/>
    <mergeCell ref="H31:I31"/>
    <mergeCell ref="H44:I44"/>
    <mergeCell ref="C25:D25"/>
    <mergeCell ref="J29:AI29"/>
    <mergeCell ref="J30:AH30"/>
    <mergeCell ref="C26:D26"/>
    <mergeCell ref="C27:F27"/>
    <mergeCell ref="I25:Q26"/>
    <mergeCell ref="Z8:AD8"/>
    <mergeCell ref="C11:F11"/>
    <mergeCell ref="C20:F20"/>
    <mergeCell ref="K8:Y8"/>
    <mergeCell ref="K9:P9"/>
    <mergeCell ref="R9:S9"/>
    <mergeCell ref="F10:G10"/>
    <mergeCell ref="F12:G12"/>
    <mergeCell ref="F13:G13"/>
    <mergeCell ref="F14:G14"/>
    <mergeCell ref="F21:G21"/>
    <mergeCell ref="F22:G22"/>
    <mergeCell ref="C5:E5"/>
    <mergeCell ref="C6:I6"/>
    <mergeCell ref="C7:E7"/>
    <mergeCell ref="H9:I9"/>
    <mergeCell ref="F15:G15"/>
    <mergeCell ref="F16:G16"/>
    <mergeCell ref="F17:G17"/>
    <mergeCell ref="F18:G18"/>
    <mergeCell ref="F19:G19"/>
  </mergeCells>
  <phoneticPr fontId="78" type="noConversion"/>
  <conditionalFormatting sqref="D12:F19 H12:J19">
    <cfRule type="containsBlanks" dxfId="56" priority="10">
      <formula>LEN(TRIM(D12))=0</formula>
    </cfRule>
  </conditionalFormatting>
  <conditionalFormatting sqref="D22:F22 E21:F21 H21:J22">
    <cfRule type="containsBlanks" dxfId="55" priority="9">
      <formula>LEN(TRIM(D21))=0</formula>
    </cfRule>
  </conditionalFormatting>
  <conditionalFormatting sqref="K12:O19 K21:O22 V12:X19 V21:X22 Z12:AA19 Z21:AA22">
    <cfRule type="containsBlanks" dxfId="54" priority="8">
      <formula>LEN(TRIM(K12))=0</formula>
    </cfRule>
  </conditionalFormatting>
  <conditionalFormatting sqref="D21">
    <cfRule type="containsBlanks" dxfId="53" priority="6">
      <formula>LEN(TRIM(D21))=0</formula>
    </cfRule>
  </conditionalFormatting>
  <dataValidations count="1">
    <dataValidation type="list" allowBlank="1" showInputMessage="1" showErrorMessage="1" sqref="J12:J19">
      <formula1>"15, 20"</formula1>
    </dataValidation>
  </dataValidations>
  <hyperlinks>
    <hyperlink ref="J2" location="Home!A1" display="Home"/>
    <hyperlink ref="H2" location="'0. Ajuda'!Área_de_Impressão" display="Ajuda"/>
  </hyperlinks>
  <pageMargins left="0.7" right="0.7" top="0.75" bottom="0.75" header="0.3" footer="0.3"/>
  <pageSetup paperSize="9" scale="21" fitToHeight="0" orientation="landscape" r:id="rId1"/>
  <ignoredErrors>
    <ignoredError sqref="T23"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'AP.2. Fatores de conversão'!$M$2:$M$3</xm:f>
          </x14:formula1>
          <xm:sqref>E12:E19 E21:E22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D257"/>
  <sheetViews>
    <sheetView showGridLines="0" zoomScale="70" zoomScaleNormal="70" workbookViewId="0"/>
  </sheetViews>
  <sheetFormatPr defaultColWidth="9.140625" defaultRowHeight="15"/>
  <cols>
    <col min="1" max="2" width="9.140625" style="3"/>
    <col min="3" max="3" width="11.5703125" style="1" customWidth="1"/>
    <col min="4" max="4" width="49" style="3" customWidth="1"/>
    <col min="5" max="5" width="21.7109375" style="3" customWidth="1"/>
    <col min="6" max="6" width="62.28515625" style="3" customWidth="1"/>
    <col min="7" max="7" width="26.7109375" style="3" customWidth="1"/>
    <col min="8" max="8" width="26.85546875" style="3" customWidth="1"/>
    <col min="9" max="9" width="25.28515625" style="3" customWidth="1"/>
    <col min="10" max="10" width="24.28515625" style="3" customWidth="1"/>
    <col min="11" max="11" width="27" style="3" customWidth="1"/>
    <col min="12" max="12" width="23.5703125" style="3" customWidth="1"/>
    <col min="13" max="14" width="24.140625" style="3" customWidth="1"/>
    <col min="15" max="15" width="24.42578125" style="3" customWidth="1"/>
    <col min="16" max="16" width="20.42578125" style="3" customWidth="1"/>
    <col min="17" max="17" width="16.85546875" style="3" customWidth="1"/>
    <col min="18" max="18" width="13.5703125" style="3" customWidth="1"/>
    <col min="19" max="19" width="15.85546875" style="3" customWidth="1"/>
    <col min="20" max="21" width="13.5703125" style="3" customWidth="1"/>
    <col min="22" max="23" width="16.28515625" style="3" customWidth="1"/>
    <col min="24" max="24" width="13.5703125" style="3" customWidth="1"/>
    <col min="25" max="25" width="18.28515625" style="3" customWidth="1"/>
    <col min="26" max="26" width="13.5703125" style="3" customWidth="1"/>
    <col min="27" max="27" width="17.7109375" style="3" customWidth="1"/>
    <col min="28" max="28" width="13.5703125" style="3" customWidth="1"/>
    <col min="29" max="29" width="23.85546875" style="3" customWidth="1"/>
    <col min="30" max="32" width="13.5703125" style="3" customWidth="1"/>
    <col min="33" max="34" width="13.5703125" style="4" customWidth="1"/>
    <col min="35" max="35" width="21" style="3" customWidth="1"/>
    <col min="36" max="36" width="21" style="3" hidden="1" customWidth="1"/>
    <col min="37" max="38" width="21" style="3" customWidth="1"/>
    <col min="39" max="39" width="18.85546875" style="3" customWidth="1"/>
    <col min="40" max="44" width="13.5703125" style="3" customWidth="1"/>
    <col min="45" max="45" width="23.85546875" style="3" customWidth="1"/>
    <col min="46" max="46" width="22.42578125" style="3" hidden="1" customWidth="1"/>
    <col min="47" max="47" width="22.42578125" style="3" customWidth="1"/>
    <col min="48" max="48" width="18.42578125" style="3" customWidth="1"/>
    <col min="49" max="51" width="13.5703125" style="3" customWidth="1"/>
    <col min="52" max="52" width="25.7109375" style="3" customWidth="1"/>
    <col min="53" max="56" width="18.5703125" style="3" customWidth="1"/>
    <col min="57" max="60" width="11.28515625" style="3" customWidth="1"/>
    <col min="61" max="16384" width="9.140625" style="3"/>
  </cols>
  <sheetData>
    <row r="1" spans="2:55" ht="23.25" customHeight="1">
      <c r="C1" s="3"/>
    </row>
    <row r="2" spans="2:55" ht="34.5" customHeight="1">
      <c r="B2" s="695"/>
      <c r="C2" s="1549" t="s">
        <v>301</v>
      </c>
      <c r="D2" s="1549"/>
      <c r="F2" s="647"/>
      <c r="I2" s="1136" t="s">
        <v>250</v>
      </c>
      <c r="K2" s="1137" t="s">
        <v>315</v>
      </c>
      <c r="Q2" s="1127"/>
      <c r="R2" s="931"/>
      <c r="S2" s="1127"/>
      <c r="T2" s="931"/>
    </row>
    <row r="3" spans="2:55" ht="15.75" thickBot="1">
      <c r="B3" s="560"/>
      <c r="D3" s="647"/>
      <c r="F3" s="647"/>
    </row>
    <row r="4" spans="2:55">
      <c r="B4" s="55"/>
      <c r="C4" s="56"/>
      <c r="D4" s="7"/>
      <c r="E4" s="7"/>
      <c r="F4" s="7"/>
      <c r="G4" s="7"/>
      <c r="H4" s="7"/>
      <c r="I4" s="7"/>
      <c r="J4" s="7"/>
      <c r="K4" s="7"/>
      <c r="L4" s="7"/>
      <c r="M4" s="7"/>
      <c r="N4" s="7"/>
      <c r="O4" s="7"/>
      <c r="P4" s="7"/>
      <c r="Q4" s="7"/>
      <c r="R4" s="7"/>
      <c r="S4" s="7"/>
      <c r="T4" s="7"/>
      <c r="U4" s="7"/>
      <c r="V4" s="7"/>
      <c r="W4" s="7"/>
      <c r="X4" s="7"/>
      <c r="Y4" s="7"/>
      <c r="Z4" s="7"/>
      <c r="AA4" s="7"/>
      <c r="AB4" s="7"/>
      <c r="AC4" s="7"/>
      <c r="AD4" s="7"/>
      <c r="AE4" s="7"/>
      <c r="AF4" s="7"/>
      <c r="AG4" s="57"/>
      <c r="AH4" s="57"/>
      <c r="AI4" s="7"/>
      <c r="AJ4" s="7"/>
      <c r="AK4" s="7"/>
      <c r="AL4" s="7"/>
      <c r="AM4" s="7"/>
      <c r="AN4" s="15"/>
      <c r="AO4" s="11"/>
      <c r="AP4" s="11"/>
      <c r="AQ4" s="11"/>
      <c r="AR4" s="11"/>
      <c r="AS4" s="11"/>
      <c r="AT4" s="11"/>
      <c r="AU4" s="11"/>
      <c r="AV4" s="11"/>
      <c r="AW4" s="11"/>
      <c r="AX4" s="11"/>
      <c r="AY4" s="11"/>
    </row>
    <row r="5" spans="2:55" ht="21">
      <c r="B5" s="15"/>
      <c r="C5" s="1480" t="s">
        <v>14</v>
      </c>
      <c r="D5" s="1480"/>
      <c r="E5" s="1480"/>
      <c r="F5" s="10"/>
      <c r="G5" s="619"/>
      <c r="H5" s="10"/>
      <c r="I5" s="401"/>
      <c r="J5" s="619"/>
      <c r="K5" s="401"/>
      <c r="L5" s="10"/>
      <c r="M5" s="11"/>
      <c r="N5" s="11"/>
      <c r="O5" s="11"/>
      <c r="P5" s="11"/>
      <c r="Q5" s="11"/>
      <c r="R5" s="11"/>
      <c r="S5" s="11"/>
      <c r="T5" s="11"/>
      <c r="U5" s="11"/>
      <c r="V5" s="11"/>
      <c r="W5" s="11"/>
      <c r="X5" s="11"/>
      <c r="Y5" s="11"/>
      <c r="Z5" s="11"/>
      <c r="AA5" s="11"/>
      <c r="AB5" s="11"/>
      <c r="AC5" s="11"/>
      <c r="AD5" s="11"/>
      <c r="AE5" s="11"/>
      <c r="AF5" s="11"/>
      <c r="AG5" s="11"/>
      <c r="AH5" s="11"/>
      <c r="AI5" s="11"/>
      <c r="AJ5" s="11"/>
      <c r="AK5" s="11"/>
      <c r="AL5" s="11"/>
      <c r="AN5" s="15"/>
      <c r="AO5" s="11"/>
      <c r="AP5" s="11"/>
      <c r="AQ5" s="11"/>
      <c r="AR5" s="11"/>
      <c r="AS5" s="11"/>
      <c r="AT5" s="11"/>
      <c r="AU5" s="11"/>
      <c r="AV5" s="11"/>
      <c r="AW5" s="11"/>
      <c r="AX5" s="11"/>
      <c r="AY5" s="11"/>
    </row>
    <row r="6" spans="2:55" ht="50.25" customHeight="1">
      <c r="B6" s="15"/>
      <c r="C6" s="1481" t="s">
        <v>528</v>
      </c>
      <c r="D6" s="1481"/>
      <c r="E6" s="1481"/>
      <c r="F6" s="1481"/>
      <c r="G6" s="1481"/>
      <c r="H6" s="1481"/>
      <c r="I6" s="1481"/>
      <c r="J6" s="1481"/>
      <c r="K6" s="1481"/>
      <c r="L6" s="1481"/>
      <c r="M6" s="11"/>
      <c r="N6" s="11"/>
      <c r="O6" s="11"/>
      <c r="P6" s="11"/>
      <c r="Q6" s="11"/>
      <c r="R6" s="11"/>
      <c r="S6" s="11"/>
      <c r="T6" s="11"/>
      <c r="U6" s="11"/>
      <c r="V6" s="11"/>
      <c r="W6" s="11"/>
      <c r="X6" s="11"/>
      <c r="Y6" s="11"/>
      <c r="Z6" s="11"/>
      <c r="AA6" s="11"/>
      <c r="AB6" s="11"/>
      <c r="AC6" s="11"/>
      <c r="AD6" s="11"/>
      <c r="AE6" s="11"/>
      <c r="AF6" s="11"/>
      <c r="AG6" s="36"/>
      <c r="AH6" s="36"/>
      <c r="AI6" s="11"/>
      <c r="AJ6" s="11"/>
      <c r="AK6" s="11"/>
      <c r="AL6" s="11"/>
      <c r="AM6" s="11"/>
      <c r="AN6" s="15"/>
      <c r="AO6" s="11"/>
      <c r="AP6" s="11"/>
      <c r="AQ6" s="11"/>
      <c r="AR6" s="11"/>
      <c r="AS6" s="11"/>
      <c r="AT6" s="11"/>
      <c r="AU6" s="11"/>
      <c r="AV6" s="11"/>
      <c r="AW6" s="11"/>
      <c r="AX6" s="11"/>
      <c r="AY6" s="11"/>
    </row>
    <row r="7" spans="2:55" ht="38.25" customHeight="1" thickBot="1">
      <c r="B7" s="15"/>
      <c r="C7" s="1482" t="s">
        <v>15</v>
      </c>
      <c r="D7" s="1482"/>
      <c r="E7" s="1482"/>
      <c r="F7" s="58"/>
      <c r="G7" s="620"/>
      <c r="H7" s="58"/>
      <c r="I7" s="620"/>
      <c r="J7" s="402"/>
      <c r="K7" s="928"/>
      <c r="L7" s="11"/>
      <c r="M7" s="11"/>
      <c r="N7" s="11"/>
      <c r="O7" s="11"/>
      <c r="P7" s="11"/>
      <c r="Q7" s="11"/>
      <c r="R7" s="11"/>
      <c r="AF7" s="4"/>
      <c r="AH7" s="3"/>
      <c r="AN7" s="15"/>
      <c r="AO7" s="11"/>
      <c r="AP7" s="11"/>
      <c r="AQ7" s="11"/>
      <c r="AR7" s="11"/>
      <c r="AS7" s="11"/>
      <c r="AT7" s="11"/>
      <c r="AU7" s="11"/>
      <c r="AV7" s="11"/>
      <c r="AW7" s="11"/>
      <c r="AX7" s="11"/>
      <c r="AY7" s="11"/>
      <c r="AZ7" s="11"/>
      <c r="BA7" s="11"/>
      <c r="BB7" s="11"/>
      <c r="BC7" s="11"/>
    </row>
    <row r="8" spans="2:55" s="62" customFormat="1" ht="15" customHeight="1" thickBot="1">
      <c r="B8" s="59"/>
      <c r="C8" s="60"/>
      <c r="D8" s="61"/>
      <c r="E8" s="61"/>
      <c r="F8" s="61"/>
      <c r="G8" s="61"/>
      <c r="H8" s="61"/>
      <c r="I8" s="61"/>
      <c r="J8" s="61"/>
      <c r="K8" s="1498" t="s">
        <v>342</v>
      </c>
      <c r="L8" s="1499"/>
      <c r="M8" s="1499"/>
      <c r="N8" s="1499"/>
      <c r="O8" s="1499"/>
      <c r="P8" s="1499"/>
      <c r="Q8" s="1499"/>
      <c r="R8" s="1499"/>
      <c r="S8" s="1499"/>
      <c r="T8" s="1499"/>
      <c r="U8" s="1499"/>
      <c r="V8" s="1499"/>
      <c r="W8" s="1499"/>
      <c r="X8" s="1499"/>
      <c r="Y8" s="1500"/>
      <c r="Z8" s="1492" t="s">
        <v>0</v>
      </c>
      <c r="AA8" s="1493"/>
      <c r="AB8" s="1493"/>
      <c r="AC8" s="1493"/>
      <c r="AD8" s="1494"/>
      <c r="AE8" s="3"/>
      <c r="AF8" s="3"/>
      <c r="AI8" s="61"/>
      <c r="AJ8" s="61"/>
      <c r="AK8" s="61"/>
      <c r="AL8" s="61"/>
      <c r="AM8" s="61"/>
      <c r="AN8" s="59"/>
      <c r="AO8" s="61"/>
      <c r="AP8" s="61"/>
      <c r="AQ8" s="61"/>
      <c r="AR8" s="61"/>
      <c r="AS8" s="61"/>
      <c r="AT8" s="61"/>
      <c r="AU8" s="61"/>
      <c r="AV8" s="61"/>
      <c r="AW8" s="61"/>
      <c r="AX8" s="61"/>
      <c r="AY8" s="65"/>
      <c r="AZ8" s="61"/>
    </row>
    <row r="9" spans="2:55" s="75" customFormat="1" ht="48.75" thickBot="1">
      <c r="B9" s="63"/>
      <c r="C9" s="64"/>
      <c r="D9" s="65"/>
      <c r="E9" s="65"/>
      <c r="F9" s="65"/>
      <c r="G9" s="66" t="s">
        <v>534</v>
      </c>
      <c r="H9" s="201" t="s">
        <v>535</v>
      </c>
      <c r="I9" s="929" t="s">
        <v>362</v>
      </c>
      <c r="J9" s="909" t="s">
        <v>214</v>
      </c>
      <c r="K9" s="1495" t="s">
        <v>80</v>
      </c>
      <c r="L9" s="1496"/>
      <c r="M9" s="1496"/>
      <c r="N9" s="1496"/>
      <c r="O9" s="1496"/>
      <c r="P9" s="1496"/>
      <c r="Q9" s="68" t="s">
        <v>50</v>
      </c>
      <c r="R9" s="1497" t="s">
        <v>2</v>
      </c>
      <c r="S9" s="1497"/>
      <c r="T9" s="887" t="s">
        <v>341</v>
      </c>
      <c r="U9" s="69" t="s">
        <v>82</v>
      </c>
      <c r="V9" s="70" t="s">
        <v>83</v>
      </c>
      <c r="W9" s="71" t="s">
        <v>51</v>
      </c>
      <c r="X9" s="72" t="s">
        <v>87</v>
      </c>
      <c r="Y9" s="73" t="s">
        <v>88</v>
      </c>
      <c r="Z9" s="74" t="s">
        <v>94</v>
      </c>
      <c r="AA9" s="71" t="s">
        <v>57</v>
      </c>
      <c r="AB9" s="1072" t="s">
        <v>403</v>
      </c>
      <c r="AC9" s="1117" t="s">
        <v>404</v>
      </c>
      <c r="AD9" s="73" t="s">
        <v>1</v>
      </c>
      <c r="AN9" s="63"/>
      <c r="AO9" s="65"/>
      <c r="AP9" s="65"/>
      <c r="AQ9" s="65"/>
      <c r="AR9" s="65"/>
      <c r="AS9" s="65"/>
      <c r="AT9" s="65"/>
      <c r="AU9" s="65"/>
      <c r="AV9" s="65"/>
      <c r="AW9" s="65"/>
      <c r="AX9" s="65"/>
      <c r="AY9" s="65"/>
    </row>
    <row r="10" spans="2:55" s="75" customFormat="1" ht="63" customHeight="1" thickBot="1">
      <c r="B10" s="63"/>
      <c r="C10" s="140" t="s">
        <v>9</v>
      </c>
      <c r="D10" s="141" t="s">
        <v>10</v>
      </c>
      <c r="E10" s="142" t="s">
        <v>208</v>
      </c>
      <c r="F10" s="141" t="s">
        <v>361</v>
      </c>
      <c r="G10" s="143" t="s">
        <v>56</v>
      </c>
      <c r="H10" s="143" t="s">
        <v>56</v>
      </c>
      <c r="I10" s="143" t="s">
        <v>359</v>
      </c>
      <c r="J10" s="908" t="s">
        <v>54</v>
      </c>
      <c r="K10" s="145" t="str">
        <f>'1. Identificação Ben. Oper.'!D48</f>
        <v>Energia Elétrica</v>
      </c>
      <c r="L10" s="146" t="str">
        <f>'1. Identificação Ben. Oper.'!E48</f>
        <v>Gás Natural</v>
      </c>
      <c r="M10" s="146" t="str">
        <f>'1. Identificação Ben. Oper.'!F48</f>
        <v/>
      </c>
      <c r="N10" s="146" t="str">
        <f>'1. Identificação Ben. Oper.'!G48</f>
        <v/>
      </c>
      <c r="O10" s="146" t="str">
        <f>'1. Identificação Ben. Oper.'!H48</f>
        <v/>
      </c>
      <c r="P10" s="146" t="s">
        <v>38</v>
      </c>
      <c r="Q10" s="147" t="s">
        <v>4</v>
      </c>
      <c r="R10" s="147" t="s">
        <v>81</v>
      </c>
      <c r="S10" s="147" t="s">
        <v>3</v>
      </c>
      <c r="T10" s="147" t="s">
        <v>5</v>
      </c>
      <c r="U10" s="147" t="s">
        <v>6</v>
      </c>
      <c r="V10" s="143" t="s">
        <v>4</v>
      </c>
      <c r="W10" s="143" t="s">
        <v>48</v>
      </c>
      <c r="X10" s="148" t="s">
        <v>86</v>
      </c>
      <c r="Y10" s="149" t="s">
        <v>52</v>
      </c>
      <c r="Z10" s="150" t="s">
        <v>48</v>
      </c>
      <c r="AA10" s="151" t="s">
        <v>48</v>
      </c>
      <c r="AB10" s="147" t="s">
        <v>48</v>
      </c>
      <c r="AC10" s="1118" t="s">
        <v>48</v>
      </c>
      <c r="AD10" s="149" t="s">
        <v>54</v>
      </c>
      <c r="AN10" s="63"/>
      <c r="AO10" s="65"/>
      <c r="AP10" s="65"/>
      <c r="AQ10" s="65"/>
      <c r="AR10" s="65"/>
      <c r="AS10" s="65"/>
      <c r="AT10" s="65"/>
      <c r="AU10" s="65"/>
      <c r="AV10" s="65"/>
      <c r="AW10" s="65"/>
      <c r="AX10" s="65"/>
      <c r="AY10" s="65"/>
    </row>
    <row r="11" spans="2:55" s="75" customFormat="1" ht="33.75" customHeight="1">
      <c r="B11" s="63"/>
      <c r="C11" s="1429" t="s">
        <v>441</v>
      </c>
      <c r="D11" s="1430"/>
      <c r="E11" s="1430"/>
      <c r="F11" s="1430"/>
      <c r="G11" s="152"/>
      <c r="H11" s="152"/>
      <c r="I11" s="152"/>
      <c r="J11" s="154"/>
      <c r="K11" s="153"/>
      <c r="L11" s="152"/>
      <c r="M11" s="152"/>
      <c r="N11" s="152"/>
      <c r="O11" s="152"/>
      <c r="P11" s="152"/>
      <c r="Q11" s="152"/>
      <c r="R11" s="152"/>
      <c r="S11" s="152"/>
      <c r="T11" s="152"/>
      <c r="U11" s="152"/>
      <c r="V11" s="152"/>
      <c r="W11" s="152"/>
      <c r="X11" s="152"/>
      <c r="Y11" s="154"/>
      <c r="Z11" s="153"/>
      <c r="AA11" s="152"/>
      <c r="AB11" s="152"/>
      <c r="AC11" s="152"/>
      <c r="AD11" s="154"/>
      <c r="AN11" s="63"/>
      <c r="AO11" s="39"/>
      <c r="AP11" s="65"/>
      <c r="AQ11" s="65"/>
      <c r="AR11" s="65"/>
      <c r="AS11" s="65"/>
      <c r="AT11" s="65"/>
      <c r="AU11" s="65"/>
      <c r="AV11" s="65"/>
      <c r="AW11" s="65"/>
      <c r="AX11" s="65"/>
      <c r="AY11" s="65"/>
    </row>
    <row r="12" spans="2:55" ht="30" customHeight="1">
      <c r="B12" s="15"/>
      <c r="C12" s="76">
        <v>1</v>
      </c>
      <c r="D12" s="268"/>
      <c r="E12" s="265"/>
      <c r="F12" s="450"/>
      <c r="G12" s="933">
        <f>J49/1000</f>
        <v>0</v>
      </c>
      <c r="H12" s="933">
        <f>N49/1000</f>
        <v>0</v>
      </c>
      <c r="I12" s="78">
        <f>M49</f>
        <v>0</v>
      </c>
      <c r="J12" s="83" t="str">
        <f>IF(D12="","",'AP.1. Valores-Padrão'!$G$19)</f>
        <v/>
      </c>
      <c r="K12" s="650"/>
      <c r="L12" s="651"/>
      <c r="M12" s="651"/>
      <c r="N12" s="651"/>
      <c r="O12" s="651"/>
      <c r="P12" s="78">
        <f>SUM(K12:O12)</f>
        <v>0</v>
      </c>
      <c r="Q12" s="79">
        <f>+SUMPRODUCT('1. Identificação Ben. Oper.'!$D$54:$H$54,K12:O12)</f>
        <v>0</v>
      </c>
      <c r="R12" s="81">
        <f>+VLOOKUP($K$10,'AP.2. Fatores de conversão'!$A$5:$I$13,3,FALSE)*K12+VLOOKUP($L$10,'AP.2. Fatores de conversão'!$A$5:$I$13,3,FALSE)*L12+VLOOKUP($M$10,'AP.2. Fatores de conversão'!$A$5:$I$13,3,FALSE)*M12+VLOOKUP($N$10,'AP.2. Fatores de conversão'!$A$5:$I$13,3,FALSE)*N12+VLOOKUP($O$10,'AP.2. Fatores de conversão'!$A$5:$I$13,3,FALSE)*O12</f>
        <v>0</v>
      </c>
      <c r="S12" s="81">
        <f>+VLOOKUP($K$10,'AP.2. Fatores de conversão'!$A$5:$I$13,6,FALSE)*K12+VLOOKUP($L$10,'AP.2. Fatores de conversão'!$A$5:$I$13,6,FALSE)*L12+VLOOKUP($M$10,'AP.2. Fatores de conversão'!$A$5:$I$13,6,FALSE)*M12+VLOOKUP($N$10,'AP.2. Fatores de conversão'!$A$5:$I$13,6,FALSE)*N12+VLOOKUP($O$10,'AP.2. Fatores de conversão'!$A$5:$I$13,6,FALSE)*O12</f>
        <v>0</v>
      </c>
      <c r="T12" s="80">
        <f>IF('1. Identificação Ben. Oper.'!$D$52=0,0,S12/'1. Identificação Ben. Oper.'!$D$52)</f>
        <v>0</v>
      </c>
      <c r="U12" s="81">
        <f>(VLOOKUP($K$10,'AP.2. Fatores de conversão'!$A$5:$I$13,9,FALSE)*K12+VLOOKUP($L$10,'AP.2. Fatores de conversão'!$A$5:$I$13,9,FALSE)*L12+VLOOKUP($M$10,'AP.2. Fatores de conversão'!$A$5:$I$13,9,FALSE)*M12+VLOOKUP($N$10,'AP.2. Fatores de conversão'!$A$5:$I$13,9,FALSE)*N12+VLOOKUP($O$10,'AP.2. Fatores de conversão'!$A$5:$I$13,9,FALSE)*O12)/1000</f>
        <v>0</v>
      </c>
      <c r="V12" s="264"/>
      <c r="W12" s="264"/>
      <c r="X12" s="352"/>
      <c r="Y12" s="82">
        <f t="shared" ref="Y12:Y17" si="0">IF(OR(W12="",W12=0),0,IF(OR(X12="",X12=0),0,J12+1))</f>
        <v>0</v>
      </c>
      <c r="Z12" s="649"/>
      <c r="AA12" s="264"/>
      <c r="AB12" s="79">
        <f>IF(Z12="",0,IF(Z12=0,Z12+AA12,Z12+AA12-AC12*(1+AA12/Z12)))</f>
        <v>0</v>
      </c>
      <c r="AC12" s="1077">
        <v>0</v>
      </c>
      <c r="AD12" s="83">
        <f t="shared" ref="AD12:AD18" si="1">IF(Q12=0,0,(Z12+AA12)/Q12)</f>
        <v>0</v>
      </c>
      <c r="AE12" s="842"/>
      <c r="AG12" s="3"/>
      <c r="AH12" s="3"/>
      <c r="AN12" s="15"/>
      <c r="AO12" s="11"/>
      <c r="AP12" s="11"/>
      <c r="AQ12" s="11"/>
      <c r="AR12" s="11"/>
      <c r="AS12" s="65"/>
      <c r="AT12" s="11"/>
      <c r="AU12" s="11"/>
      <c r="AV12" s="11"/>
      <c r="AW12" s="11"/>
      <c r="AX12" s="11"/>
      <c r="AY12" s="11"/>
    </row>
    <row r="13" spans="2:55" ht="30" customHeight="1">
      <c r="B13" s="15"/>
      <c r="C13" s="76">
        <v>2</v>
      </c>
      <c r="D13" s="268"/>
      <c r="E13" s="265"/>
      <c r="F13" s="450"/>
      <c r="G13" s="933">
        <f>J75/1000</f>
        <v>0</v>
      </c>
      <c r="H13" s="933">
        <f>N75/1000</f>
        <v>0</v>
      </c>
      <c r="I13" s="78">
        <f>M75</f>
        <v>0</v>
      </c>
      <c r="J13" s="83" t="str">
        <f>IF(D13="","",'AP.1. Valores-Padrão'!$G$19)</f>
        <v/>
      </c>
      <c r="K13" s="650"/>
      <c r="L13" s="651"/>
      <c r="M13" s="651"/>
      <c r="N13" s="651"/>
      <c r="O13" s="651"/>
      <c r="P13" s="78">
        <f t="shared" ref="P13:P16" si="2">SUM(K13:O13)</f>
        <v>0</v>
      </c>
      <c r="Q13" s="79">
        <f>+SUMPRODUCT('1. Identificação Ben. Oper.'!$D$54:$H$54,K13:O13)</f>
        <v>0</v>
      </c>
      <c r="R13" s="81">
        <f>+VLOOKUP($K$10,'AP.2. Fatores de conversão'!$A$5:$I$13,3,FALSE)*K13+VLOOKUP($L$10,'AP.2. Fatores de conversão'!$A$5:$I$13,3,FALSE)*L13+VLOOKUP($M$10,'AP.2. Fatores de conversão'!$A$5:$I$13,3,FALSE)*M13+VLOOKUP($N$10,'AP.2. Fatores de conversão'!$A$5:$I$13,3,FALSE)*N13+VLOOKUP($O$10,'AP.2. Fatores de conversão'!$A$5:$I$13,3,FALSE)*O13</f>
        <v>0</v>
      </c>
      <c r="S13" s="81">
        <f>+VLOOKUP($K$10,'AP.2. Fatores de conversão'!$A$5:$I$13,6,FALSE)*K13+VLOOKUP($L$10,'AP.2. Fatores de conversão'!$A$5:$I$13,6,FALSE)*L13+VLOOKUP($M$10,'AP.2. Fatores de conversão'!$A$5:$I$13,6,FALSE)*M13+VLOOKUP($N$10,'AP.2. Fatores de conversão'!$A$5:$I$13,6,FALSE)*N13+VLOOKUP($O$10,'AP.2. Fatores de conversão'!$A$5:$I$13,6,FALSE)*O13</f>
        <v>0</v>
      </c>
      <c r="T13" s="80">
        <f>IF('1. Identificação Ben. Oper.'!$D$52=0,0,S13/'1. Identificação Ben. Oper.'!$D$52)</f>
        <v>0</v>
      </c>
      <c r="U13" s="81">
        <f>(VLOOKUP($K$10,'AP.2. Fatores de conversão'!$A$5:$I$13,9,FALSE)*K13+VLOOKUP($L$10,'AP.2. Fatores de conversão'!$A$5:$I$13,9,FALSE)*L13+VLOOKUP($M$10,'AP.2. Fatores de conversão'!$A$5:$I$13,9,FALSE)*M13+VLOOKUP($N$10,'AP.2. Fatores de conversão'!$A$5:$I$13,9,FALSE)*N13+VLOOKUP($O$10,'AP.2. Fatores de conversão'!$A$5:$I$13,9,FALSE)*O13)/1000</f>
        <v>0</v>
      </c>
      <c r="V13" s="264"/>
      <c r="W13" s="264"/>
      <c r="X13" s="352"/>
      <c r="Y13" s="82">
        <f t="shared" si="0"/>
        <v>0</v>
      </c>
      <c r="Z13" s="649"/>
      <c r="AA13" s="264"/>
      <c r="AB13" s="79">
        <f t="shared" ref="AB13:AB17" si="3">IF(Z13="",0,IF(Z13=0,Z13+AA13,Z13+AA13-AC13*(1+AA13/Z13)))</f>
        <v>0</v>
      </c>
      <c r="AC13" s="1077">
        <v>0</v>
      </c>
      <c r="AD13" s="83">
        <f t="shared" si="1"/>
        <v>0</v>
      </c>
      <c r="AE13" s="842"/>
      <c r="AG13" s="3"/>
      <c r="AH13" s="3"/>
      <c r="AN13" s="15"/>
      <c r="AO13" s="11"/>
      <c r="AP13" s="11"/>
      <c r="AQ13" s="11"/>
      <c r="AR13" s="11"/>
      <c r="AS13" s="65"/>
      <c r="AT13" s="11"/>
      <c r="AU13" s="11"/>
      <c r="AV13" s="11"/>
      <c r="AW13" s="11"/>
      <c r="AX13" s="11"/>
      <c r="AY13" s="11"/>
    </row>
    <row r="14" spans="2:55" ht="30" customHeight="1">
      <c r="B14" s="15"/>
      <c r="C14" s="76">
        <v>3</v>
      </c>
      <c r="D14" s="268"/>
      <c r="E14" s="265"/>
      <c r="F14" s="450"/>
      <c r="G14" s="933">
        <f>J101/1000</f>
        <v>0</v>
      </c>
      <c r="H14" s="933">
        <f>N101/1000</f>
        <v>0</v>
      </c>
      <c r="I14" s="78">
        <f>M101</f>
        <v>0</v>
      </c>
      <c r="J14" s="83" t="str">
        <f>IF(D14="","",'AP.1. Valores-Padrão'!$G$19)</f>
        <v/>
      </c>
      <c r="K14" s="650"/>
      <c r="L14" s="651"/>
      <c r="M14" s="651"/>
      <c r="N14" s="651"/>
      <c r="O14" s="651"/>
      <c r="P14" s="78">
        <f t="shared" si="2"/>
        <v>0</v>
      </c>
      <c r="Q14" s="79">
        <f>+SUMPRODUCT('1. Identificação Ben. Oper.'!$D$54:$H$54,K14:O14)</f>
        <v>0</v>
      </c>
      <c r="R14" s="81">
        <f>+VLOOKUP($K$10,'AP.2. Fatores de conversão'!$A$5:$I$13,3,FALSE)*K14+VLOOKUP($L$10,'AP.2. Fatores de conversão'!$A$5:$I$13,3,FALSE)*L14+VLOOKUP($M$10,'AP.2. Fatores de conversão'!$A$5:$I$13,3,FALSE)*M14+VLOOKUP($N$10,'AP.2. Fatores de conversão'!$A$5:$I$13,3,FALSE)*N14+VLOOKUP($O$10,'AP.2. Fatores de conversão'!$A$5:$I$13,3,FALSE)*O14</f>
        <v>0</v>
      </c>
      <c r="S14" s="81">
        <f>+VLOOKUP($K$10,'AP.2. Fatores de conversão'!$A$5:$I$13,6,FALSE)*K14+VLOOKUP($L$10,'AP.2. Fatores de conversão'!$A$5:$I$13,6,FALSE)*L14+VLOOKUP($M$10,'AP.2. Fatores de conversão'!$A$5:$I$13,6,FALSE)*M14+VLOOKUP($N$10,'AP.2. Fatores de conversão'!$A$5:$I$13,6,FALSE)*N14+VLOOKUP($O$10,'AP.2. Fatores de conversão'!$A$5:$I$13,6,FALSE)*O14</f>
        <v>0</v>
      </c>
      <c r="T14" s="80">
        <f>IF('1. Identificação Ben. Oper.'!$D$52=0,0,S14/'1. Identificação Ben. Oper.'!$D$52)</f>
        <v>0</v>
      </c>
      <c r="U14" s="81">
        <f>(VLOOKUP($K$10,'AP.2. Fatores de conversão'!$A$5:$I$13,9,FALSE)*K14+VLOOKUP($L$10,'AP.2. Fatores de conversão'!$A$5:$I$13,9,FALSE)*L14+VLOOKUP($M$10,'AP.2. Fatores de conversão'!$A$5:$I$13,9,FALSE)*M14+VLOOKUP($N$10,'AP.2. Fatores de conversão'!$A$5:$I$13,9,FALSE)*N14+VLOOKUP($O$10,'AP.2. Fatores de conversão'!$A$5:$I$13,9,FALSE)*O14)/1000</f>
        <v>0</v>
      </c>
      <c r="V14" s="264"/>
      <c r="W14" s="264"/>
      <c r="X14" s="352"/>
      <c r="Y14" s="82">
        <f t="shared" si="0"/>
        <v>0</v>
      </c>
      <c r="Z14" s="649"/>
      <c r="AA14" s="264"/>
      <c r="AB14" s="79">
        <f t="shared" si="3"/>
        <v>0</v>
      </c>
      <c r="AC14" s="1077">
        <v>0</v>
      </c>
      <c r="AD14" s="83">
        <f t="shared" si="1"/>
        <v>0</v>
      </c>
      <c r="AE14" s="842"/>
      <c r="AG14" s="3"/>
      <c r="AH14" s="3"/>
      <c r="AN14" s="15"/>
      <c r="AO14" s="11"/>
      <c r="AP14" s="11"/>
      <c r="AQ14" s="11"/>
      <c r="AR14" s="11"/>
      <c r="AS14" s="65"/>
      <c r="AT14" s="11"/>
      <c r="AU14" s="11"/>
      <c r="AV14" s="11"/>
      <c r="AW14" s="11"/>
      <c r="AX14" s="11"/>
      <c r="AY14" s="11"/>
    </row>
    <row r="15" spans="2:55" ht="30" customHeight="1">
      <c r="B15" s="15"/>
      <c r="C15" s="76">
        <v>4</v>
      </c>
      <c r="D15" s="268"/>
      <c r="E15" s="265"/>
      <c r="F15" s="450"/>
      <c r="G15" s="933">
        <f>J127/1000</f>
        <v>0</v>
      </c>
      <c r="H15" s="933">
        <f>N127/1000</f>
        <v>0</v>
      </c>
      <c r="I15" s="78">
        <f>M127</f>
        <v>0</v>
      </c>
      <c r="J15" s="83" t="str">
        <f>IF(D15="","",'AP.1. Valores-Padrão'!$G$19)</f>
        <v/>
      </c>
      <c r="K15" s="650"/>
      <c r="L15" s="651"/>
      <c r="M15" s="651"/>
      <c r="N15" s="651"/>
      <c r="O15" s="651"/>
      <c r="P15" s="78">
        <f t="shared" si="2"/>
        <v>0</v>
      </c>
      <c r="Q15" s="79">
        <f>+SUMPRODUCT('1. Identificação Ben. Oper.'!$D$54:$H$54,K15:O15)</f>
        <v>0</v>
      </c>
      <c r="R15" s="81">
        <f>+VLOOKUP($K$10,'AP.2. Fatores de conversão'!$A$5:$I$13,3,FALSE)*K15+VLOOKUP($L$10,'AP.2. Fatores de conversão'!$A$5:$I$13,3,FALSE)*L15+VLOOKUP($M$10,'AP.2. Fatores de conversão'!$A$5:$I$13,3,FALSE)*M15+VLOOKUP($N$10,'AP.2. Fatores de conversão'!$A$5:$I$13,3,FALSE)*N15+VLOOKUP($O$10,'AP.2. Fatores de conversão'!$A$5:$I$13,3,FALSE)*O15</f>
        <v>0</v>
      </c>
      <c r="S15" s="81">
        <f>+VLOOKUP($K$10,'AP.2. Fatores de conversão'!$A$5:$I$13,6,FALSE)*K15+VLOOKUP($L$10,'AP.2. Fatores de conversão'!$A$5:$I$13,6,FALSE)*L15+VLOOKUP($M$10,'AP.2. Fatores de conversão'!$A$5:$I$13,6,FALSE)*M15+VLOOKUP($N$10,'AP.2. Fatores de conversão'!$A$5:$I$13,6,FALSE)*N15+VLOOKUP($O$10,'AP.2. Fatores de conversão'!$A$5:$I$13,6,FALSE)*O15</f>
        <v>0</v>
      </c>
      <c r="T15" s="80">
        <f>IF('1. Identificação Ben. Oper.'!$D$52=0,0,S15/'1. Identificação Ben. Oper.'!$D$52)</f>
        <v>0</v>
      </c>
      <c r="U15" s="81">
        <f>(VLOOKUP($K$10,'AP.2. Fatores de conversão'!$A$5:$I$13,9,FALSE)*K15+VLOOKUP($L$10,'AP.2. Fatores de conversão'!$A$5:$I$13,9,FALSE)*L15+VLOOKUP($M$10,'AP.2. Fatores de conversão'!$A$5:$I$13,9,FALSE)*M15+VLOOKUP($N$10,'AP.2. Fatores de conversão'!$A$5:$I$13,9,FALSE)*N15+VLOOKUP($O$10,'AP.2. Fatores de conversão'!$A$5:$I$13,9,FALSE)*O15)/1000</f>
        <v>0</v>
      </c>
      <c r="V15" s="264"/>
      <c r="W15" s="264"/>
      <c r="X15" s="352"/>
      <c r="Y15" s="82">
        <f t="shared" si="0"/>
        <v>0</v>
      </c>
      <c r="Z15" s="649"/>
      <c r="AA15" s="264"/>
      <c r="AB15" s="79">
        <f t="shared" si="3"/>
        <v>0</v>
      </c>
      <c r="AC15" s="1077">
        <v>0</v>
      </c>
      <c r="AD15" s="83">
        <f t="shared" si="1"/>
        <v>0</v>
      </c>
      <c r="AE15" s="842"/>
      <c r="AG15" s="3"/>
      <c r="AH15" s="3"/>
      <c r="AN15" s="15"/>
      <c r="AO15" s="11"/>
      <c r="AP15" s="11"/>
      <c r="AQ15" s="11"/>
      <c r="AR15" s="11"/>
      <c r="AS15" s="65"/>
      <c r="AT15" s="11"/>
      <c r="AU15" s="11"/>
      <c r="AV15" s="11"/>
      <c r="AW15" s="11"/>
      <c r="AX15" s="11"/>
      <c r="AY15" s="11"/>
    </row>
    <row r="16" spans="2:55" ht="30" customHeight="1">
      <c r="B16" s="15"/>
      <c r="C16" s="76">
        <v>5</v>
      </c>
      <c r="D16" s="268"/>
      <c r="E16" s="265"/>
      <c r="F16" s="450"/>
      <c r="G16" s="933">
        <f>J153/1000</f>
        <v>0</v>
      </c>
      <c r="H16" s="933">
        <f>N153/1000</f>
        <v>0</v>
      </c>
      <c r="I16" s="78">
        <f>M153</f>
        <v>0</v>
      </c>
      <c r="J16" s="83" t="str">
        <f>IF(D16="","",'AP.1. Valores-Padrão'!$G$19)</f>
        <v/>
      </c>
      <c r="K16" s="650"/>
      <c r="L16" s="651"/>
      <c r="M16" s="651"/>
      <c r="N16" s="651"/>
      <c r="O16" s="651"/>
      <c r="P16" s="78">
        <f t="shared" si="2"/>
        <v>0</v>
      </c>
      <c r="Q16" s="79">
        <f>+SUMPRODUCT('1. Identificação Ben. Oper.'!$D$54:$H$54,K16:O16)</f>
        <v>0</v>
      </c>
      <c r="R16" s="81">
        <f>+VLOOKUP($K$10,'AP.2. Fatores de conversão'!$A$5:$I$13,3,FALSE)*K16+VLOOKUP($L$10,'AP.2. Fatores de conversão'!$A$5:$I$13,3,FALSE)*L16+VLOOKUP($M$10,'AP.2. Fatores de conversão'!$A$5:$I$13,3,FALSE)*M16+VLOOKUP($N$10,'AP.2. Fatores de conversão'!$A$5:$I$13,3,FALSE)*N16+VLOOKUP($O$10,'AP.2. Fatores de conversão'!$A$5:$I$13,3,FALSE)*O16</f>
        <v>0</v>
      </c>
      <c r="S16" s="81">
        <f>+VLOOKUP($K$10,'AP.2. Fatores de conversão'!$A$5:$I$13,6,FALSE)*K16+VLOOKUP($L$10,'AP.2. Fatores de conversão'!$A$5:$I$13,6,FALSE)*L16+VLOOKUP($M$10,'AP.2. Fatores de conversão'!$A$5:$I$13,6,FALSE)*M16+VLOOKUP($N$10,'AP.2. Fatores de conversão'!$A$5:$I$13,6,FALSE)*N16+VLOOKUP($O$10,'AP.2. Fatores de conversão'!$A$5:$I$13,6,FALSE)*O16</f>
        <v>0</v>
      </c>
      <c r="T16" s="80">
        <f>IF('1. Identificação Ben. Oper.'!$D$52=0,0,S16/'1. Identificação Ben. Oper.'!$D$52)</f>
        <v>0</v>
      </c>
      <c r="U16" s="81">
        <f>(VLOOKUP($K$10,'AP.2. Fatores de conversão'!$A$5:$I$13,9,FALSE)*K16+VLOOKUP($L$10,'AP.2. Fatores de conversão'!$A$5:$I$13,9,FALSE)*L16+VLOOKUP($M$10,'AP.2. Fatores de conversão'!$A$5:$I$13,9,FALSE)*M16+VLOOKUP($N$10,'AP.2. Fatores de conversão'!$A$5:$I$13,9,FALSE)*N16+VLOOKUP($O$10,'AP.2. Fatores de conversão'!$A$5:$I$13,9,FALSE)*O16)/1000</f>
        <v>0</v>
      </c>
      <c r="V16" s="264"/>
      <c r="W16" s="264"/>
      <c r="X16" s="352"/>
      <c r="Y16" s="82">
        <f t="shared" si="0"/>
        <v>0</v>
      </c>
      <c r="Z16" s="649"/>
      <c r="AA16" s="264"/>
      <c r="AB16" s="79">
        <f t="shared" si="3"/>
        <v>0</v>
      </c>
      <c r="AC16" s="1077">
        <v>0</v>
      </c>
      <c r="AD16" s="83">
        <f t="shared" si="1"/>
        <v>0</v>
      </c>
      <c r="AE16" s="842"/>
      <c r="AG16" s="3"/>
      <c r="AH16" s="3"/>
      <c r="AN16" s="15"/>
      <c r="AO16" s="11"/>
      <c r="AP16" s="11"/>
      <c r="AQ16" s="11"/>
      <c r="AR16" s="11"/>
      <c r="AS16" s="65"/>
      <c r="AT16" s="11"/>
      <c r="AU16" s="11"/>
      <c r="AV16" s="11"/>
      <c r="AW16" s="11"/>
      <c r="AX16" s="11"/>
      <c r="AY16" s="11"/>
    </row>
    <row r="17" spans="2:56" ht="30" customHeight="1" thickBot="1">
      <c r="B17" s="15"/>
      <c r="C17" s="86">
        <v>6</v>
      </c>
      <c r="D17" s="270"/>
      <c r="E17" s="345"/>
      <c r="F17" s="626"/>
      <c r="G17" s="935">
        <f>J179/1000</f>
        <v>0</v>
      </c>
      <c r="H17" s="935">
        <f>N179/1000</f>
        <v>0</v>
      </c>
      <c r="I17" s="797">
        <f>M179</f>
        <v>0</v>
      </c>
      <c r="J17" s="857" t="str">
        <f>IF(D17="","",'AP.1. Valores-Padrão'!$G$19)</f>
        <v/>
      </c>
      <c r="K17" s="650"/>
      <c r="L17" s="651"/>
      <c r="M17" s="651"/>
      <c r="N17" s="651"/>
      <c r="O17" s="651"/>
      <c r="P17" s="78">
        <f t="shared" ref="P17" si="4">SUM(K17:O17)</f>
        <v>0</v>
      </c>
      <c r="Q17" s="79">
        <f>+SUMPRODUCT('1. Identificação Ben. Oper.'!$D$54:$H$54,K17:O17)</f>
        <v>0</v>
      </c>
      <c r="R17" s="81">
        <f>+VLOOKUP($K$10,'AP.2. Fatores de conversão'!$A$5:$I$13,3,FALSE)*K17+VLOOKUP($L$10,'AP.2. Fatores de conversão'!$A$5:$I$13,3,FALSE)*L17+VLOOKUP($M$10,'AP.2. Fatores de conversão'!$A$5:$I$13,3,FALSE)*M17+VLOOKUP($N$10,'AP.2. Fatores de conversão'!$A$5:$I$13,3,FALSE)*N17+VLOOKUP($O$10,'AP.2. Fatores de conversão'!$A$5:$I$13,3,FALSE)*O17</f>
        <v>0</v>
      </c>
      <c r="S17" s="81">
        <f>+VLOOKUP($K$10,'AP.2. Fatores de conversão'!$A$5:$I$13,6,FALSE)*K17+VLOOKUP($L$10,'AP.2. Fatores de conversão'!$A$5:$I$13,6,FALSE)*L17+VLOOKUP($M$10,'AP.2. Fatores de conversão'!$A$5:$I$13,6,FALSE)*M17+VLOOKUP($N$10,'AP.2. Fatores de conversão'!$A$5:$I$13,6,FALSE)*N17+VLOOKUP($O$10,'AP.2. Fatores de conversão'!$A$5:$I$13,6,FALSE)*O17</f>
        <v>0</v>
      </c>
      <c r="T17" s="80">
        <f>IF('1. Identificação Ben. Oper.'!$D$52=0,0,S17/'1. Identificação Ben. Oper.'!$D$52)</f>
        <v>0</v>
      </c>
      <c r="U17" s="81">
        <f>(VLOOKUP($K$10,'AP.2. Fatores de conversão'!$A$5:$I$13,9,FALSE)*K17+VLOOKUP($L$10,'AP.2. Fatores de conversão'!$A$5:$I$13,9,FALSE)*L17+VLOOKUP($M$10,'AP.2. Fatores de conversão'!$A$5:$I$13,9,FALSE)*M17+VLOOKUP($N$10,'AP.2. Fatores de conversão'!$A$5:$I$13,9,FALSE)*N17+VLOOKUP($O$10,'AP.2. Fatores de conversão'!$A$5:$I$13,9,FALSE)*O17)/1000</f>
        <v>0</v>
      </c>
      <c r="V17" s="264"/>
      <c r="W17" s="264"/>
      <c r="X17" s="352"/>
      <c r="Y17" s="82">
        <f t="shared" si="0"/>
        <v>0</v>
      </c>
      <c r="Z17" s="649"/>
      <c r="AA17" s="264"/>
      <c r="AB17" s="79">
        <f t="shared" si="3"/>
        <v>0</v>
      </c>
      <c r="AC17" s="1077">
        <v>0</v>
      </c>
      <c r="AD17" s="83">
        <f t="shared" si="1"/>
        <v>0</v>
      </c>
      <c r="AE17" s="842"/>
      <c r="AG17" s="3"/>
      <c r="AH17" s="3"/>
      <c r="AN17" s="15"/>
      <c r="AO17" s="11"/>
      <c r="AP17" s="11"/>
      <c r="AQ17" s="11"/>
      <c r="AR17" s="11"/>
      <c r="AS17" s="65"/>
      <c r="AT17" s="11"/>
      <c r="AU17" s="11"/>
      <c r="AV17" s="11"/>
      <c r="AW17" s="11"/>
      <c r="AX17" s="11"/>
      <c r="AY17" s="11"/>
    </row>
    <row r="18" spans="2:56" thickBot="1">
      <c r="B18" s="15"/>
      <c r="C18" s="23"/>
      <c r="D18" s="11"/>
      <c r="E18" s="11"/>
      <c r="F18" s="11"/>
      <c r="G18" s="421">
        <f>SUM(G12:G17)</f>
        <v>0</v>
      </c>
      <c r="H18" s="421">
        <f>SUM(H12:H17)</f>
        <v>0</v>
      </c>
      <c r="I18" s="296">
        <f>SUM(I12:I17)</f>
        <v>0</v>
      </c>
      <c r="J18" s="11"/>
      <c r="K18" s="88">
        <f t="shared" ref="K18:S18" si="5">SUM(K12:K17)</f>
        <v>0</v>
      </c>
      <c r="L18" s="89">
        <f t="shared" si="5"/>
        <v>0</v>
      </c>
      <c r="M18" s="89">
        <f t="shared" si="5"/>
        <v>0</v>
      </c>
      <c r="N18" s="89">
        <f t="shared" si="5"/>
        <v>0</v>
      </c>
      <c r="O18" s="89">
        <f t="shared" si="5"/>
        <v>0</v>
      </c>
      <c r="P18" s="89">
        <f t="shared" si="5"/>
        <v>0</v>
      </c>
      <c r="Q18" s="90">
        <f t="shared" si="5"/>
        <v>0</v>
      </c>
      <c r="R18" s="92">
        <f t="shared" si="5"/>
        <v>0</v>
      </c>
      <c r="S18" s="92">
        <f t="shared" si="5"/>
        <v>0</v>
      </c>
      <c r="T18" s="91">
        <f>IF('1. Identificação Ben. Oper.'!$D$52=0,0,S18/'1. Identificação Ben. Oper.'!$D$52)</f>
        <v>0</v>
      </c>
      <c r="U18" s="92">
        <f>SUM(U12:U17)</f>
        <v>0</v>
      </c>
      <c r="V18" s="90">
        <f>SUM(V12:V17)</f>
        <v>0</v>
      </c>
      <c r="W18" s="300">
        <f>SUM(W12:W17)</f>
        <v>0</v>
      </c>
      <c r="X18" s="301"/>
      <c r="Y18" s="299"/>
      <c r="Z18" s="93">
        <f>SUM(Z12:Z17)</f>
        <v>0</v>
      </c>
      <c r="AA18" s="94">
        <f>SUM(AA12:AA17)</f>
        <v>0</v>
      </c>
      <c r="AB18" s="94">
        <f>SUM(AB12:AB17)</f>
        <v>0</v>
      </c>
      <c r="AC18" s="94">
        <f>SUM(AC12:AC17)</f>
        <v>0</v>
      </c>
      <c r="AD18" s="285">
        <f t="shared" si="1"/>
        <v>0</v>
      </c>
      <c r="AG18" s="3"/>
      <c r="AH18" s="3"/>
      <c r="AN18" s="15"/>
      <c r="AO18" s="11"/>
      <c r="AP18" s="11"/>
      <c r="AQ18" s="11"/>
      <c r="AR18" s="11"/>
      <c r="AS18" s="11"/>
      <c r="AT18" s="11"/>
      <c r="AU18" s="11"/>
      <c r="AV18" s="11"/>
      <c r="AW18" s="36"/>
      <c r="AX18" s="11"/>
      <c r="AY18" s="11"/>
      <c r="BA18" s="65"/>
      <c r="BB18" s="11"/>
    </row>
    <row r="19" spans="2:56" s="1" customFormat="1" ht="30" customHeight="1" thickBot="1">
      <c r="B19" s="9"/>
      <c r="C19" s="1449" t="s">
        <v>406</v>
      </c>
      <c r="D19" s="1450"/>
      <c r="E19" s="95">
        <f>Z18+AA18</f>
        <v>0</v>
      </c>
      <c r="F19" s="23"/>
      <c r="G19" s="23"/>
      <c r="H19" s="449"/>
      <c r="I19" s="449"/>
      <c r="J19" s="449"/>
      <c r="K19" s="23"/>
      <c r="L19" s="23"/>
      <c r="M19" s="23"/>
      <c r="N19" s="23"/>
      <c r="O19" s="23"/>
      <c r="P19" s="23"/>
      <c r="Q19" s="60"/>
      <c r="R19" s="60"/>
      <c r="S19" s="23"/>
      <c r="T19" s="23"/>
      <c r="U19" s="96"/>
      <c r="V19" s="22"/>
      <c r="W19" s="96"/>
      <c r="X19" s="60"/>
      <c r="Y19" s="60"/>
      <c r="Z19" s="60"/>
      <c r="AA19" s="890"/>
      <c r="AB19" s="483"/>
      <c r="AC19" s="483"/>
      <c r="AD19" s="483"/>
      <c r="AE19" s="60"/>
      <c r="AF19" s="96"/>
      <c r="AG19" s="60"/>
      <c r="AH19" s="23"/>
      <c r="AI19" s="23"/>
      <c r="AJ19" s="23"/>
      <c r="AK19" s="23"/>
      <c r="AL19" s="11"/>
      <c r="AN19" s="15"/>
      <c r="AO19" s="11"/>
      <c r="AP19" s="11"/>
      <c r="AQ19" s="11"/>
      <c r="AR19" s="11"/>
      <c r="AS19" s="11"/>
      <c r="AT19" s="11"/>
      <c r="AU19" s="11"/>
      <c r="AV19" s="11"/>
      <c r="AW19" s="23"/>
      <c r="AX19" s="23"/>
      <c r="AY19" s="23"/>
      <c r="BA19" s="65"/>
      <c r="BB19" s="65"/>
      <c r="BC19" s="65"/>
      <c r="BD19" s="23"/>
    </row>
    <row r="20" spans="2:56" ht="30" customHeight="1" thickBot="1">
      <c r="B20" s="15"/>
      <c r="C20" s="1449" t="s">
        <v>407</v>
      </c>
      <c r="D20" s="1450"/>
      <c r="E20" s="95">
        <f>AB18</f>
        <v>0</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N20" s="15"/>
      <c r="AO20" s="11"/>
      <c r="AP20" s="11"/>
      <c r="AQ20" s="11"/>
      <c r="AR20" s="11"/>
      <c r="AS20" s="11"/>
      <c r="AT20" s="11"/>
      <c r="AU20" s="11"/>
      <c r="AV20" s="11"/>
      <c r="AW20" s="11"/>
      <c r="AX20" s="11"/>
      <c r="AY20" s="11"/>
      <c r="BA20" s="65"/>
      <c r="BB20" s="65"/>
      <c r="BC20" s="65"/>
      <c r="BD20" s="11"/>
    </row>
    <row r="21" spans="2:56" ht="30" customHeight="1" thickBot="1">
      <c r="B21" s="15"/>
      <c r="C21" s="1449" t="s">
        <v>412</v>
      </c>
      <c r="D21" s="1450"/>
      <c r="E21" s="95">
        <f>E19-E20</f>
        <v>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N21" s="15"/>
      <c r="AO21" s="11"/>
      <c r="AP21" s="11"/>
      <c r="AQ21" s="11"/>
      <c r="AR21" s="11"/>
      <c r="AS21" s="11"/>
      <c r="AT21" s="11"/>
      <c r="AU21" s="11"/>
      <c r="AV21" s="11"/>
      <c r="AW21" s="11"/>
      <c r="AX21" s="11"/>
      <c r="AY21" s="11"/>
      <c r="BA21" s="65"/>
      <c r="BB21" s="65"/>
      <c r="BC21" s="65"/>
      <c r="BD21" s="11"/>
    </row>
    <row r="22" spans="2:56" ht="24.75" customHeight="1">
      <c r="B22" s="15"/>
      <c r="C22" s="1451" t="s">
        <v>493</v>
      </c>
      <c r="D22" s="1451"/>
      <c r="E22" s="1451"/>
      <c r="F22" s="145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65"/>
      <c r="AN22" s="15"/>
      <c r="AO22" s="11"/>
      <c r="AP22" s="11"/>
      <c r="AQ22" s="11"/>
      <c r="AR22" s="11"/>
      <c r="AS22" s="11"/>
      <c r="AT22" s="11"/>
      <c r="AU22" s="11"/>
      <c r="AV22" s="11"/>
      <c r="AW22" s="11"/>
      <c r="AX22" s="65"/>
      <c r="AY22" s="65"/>
      <c r="BA22" s="11"/>
      <c r="BB22" s="65"/>
      <c r="BC22" s="65"/>
      <c r="BD22" s="11"/>
    </row>
    <row r="23" spans="2:56" ht="24.75" customHeight="1">
      <c r="B23" s="15"/>
      <c r="C23" s="888" t="s">
        <v>363</v>
      </c>
      <c r="D23" s="888"/>
      <c r="E23" s="888"/>
      <c r="F23" s="888"/>
      <c r="G23" s="888"/>
      <c r="H23" s="888"/>
      <c r="I23" s="888"/>
      <c r="J23" s="888"/>
      <c r="K23" s="888"/>
      <c r="L23" s="888"/>
      <c r="M23" s="888"/>
      <c r="N23" s="888"/>
      <c r="O23" s="888"/>
      <c r="P23" s="888"/>
      <c r="Q23" s="888"/>
      <c r="R23" s="888"/>
      <c r="S23" s="888"/>
      <c r="T23" s="888"/>
      <c r="U23" s="888"/>
      <c r="V23" s="888"/>
      <c r="W23" s="888"/>
      <c r="X23" s="888"/>
      <c r="Y23" s="888"/>
      <c r="Z23" s="888"/>
      <c r="AA23" s="888"/>
      <c r="AB23" s="888"/>
      <c r="AC23" s="888"/>
      <c r="AD23" s="888"/>
      <c r="AE23" s="1043"/>
      <c r="AF23" s="1043"/>
      <c r="AG23" s="1043"/>
      <c r="AH23" s="1043"/>
      <c r="AI23" s="1043"/>
      <c r="AJ23" s="1043"/>
      <c r="AK23" s="1043"/>
      <c r="AL23" s="1043"/>
      <c r="AM23" s="928"/>
      <c r="AN23" s="1048"/>
      <c r="AO23" s="11"/>
      <c r="AP23" s="11"/>
      <c r="AQ23" s="11"/>
      <c r="AR23" s="11"/>
      <c r="AS23" s="11"/>
      <c r="AT23" s="11"/>
      <c r="AU23" s="11"/>
      <c r="AV23" s="11"/>
      <c r="AW23" s="11"/>
      <c r="AX23" s="65"/>
      <c r="AY23" s="65"/>
      <c r="BA23" s="11"/>
      <c r="BB23" s="65"/>
      <c r="BC23" s="65"/>
      <c r="BD23" s="11"/>
    </row>
    <row r="24" spans="2:56" ht="12.75" customHeight="1">
      <c r="B24" s="15"/>
      <c r="C24" s="23"/>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65"/>
      <c r="AN24" s="15"/>
      <c r="AO24" s="11"/>
      <c r="AP24" s="11"/>
      <c r="AQ24" s="11"/>
      <c r="AR24" s="11"/>
      <c r="AS24" s="11"/>
      <c r="AT24" s="11"/>
      <c r="AU24" s="11"/>
      <c r="AV24" s="11"/>
      <c r="AW24" s="11"/>
      <c r="AX24" s="65"/>
      <c r="AY24" s="65"/>
      <c r="BA24" s="11"/>
      <c r="BB24" s="65"/>
      <c r="BC24" s="65"/>
      <c r="BD24" s="11"/>
    </row>
    <row r="25" spans="2:56" ht="24.75" customHeight="1">
      <c r="B25" s="15"/>
      <c r="C25" s="1535" t="str">
        <f>CONCATENATE("Informação relativa à Medida Nº 1: ",F12)</f>
        <v xml:space="preserve">Informação relativa à Medida Nº 1: </v>
      </c>
      <c r="D25" s="1535"/>
      <c r="E25" s="1535"/>
      <c r="F25" s="1535"/>
      <c r="G25" s="11"/>
      <c r="H25" s="11"/>
      <c r="I25" s="11"/>
      <c r="J25" s="11"/>
      <c r="K25" s="11"/>
      <c r="L25" s="11"/>
      <c r="M25" s="11"/>
      <c r="N25" s="11"/>
      <c r="O25" s="11"/>
      <c r="P25" s="941" t="s">
        <v>360</v>
      </c>
      <c r="Q25" s="934"/>
      <c r="R25" s="934"/>
      <c r="S25" s="11"/>
      <c r="T25" s="11"/>
      <c r="U25" s="11"/>
      <c r="V25" s="11"/>
      <c r="W25" s="11"/>
      <c r="X25" s="11"/>
      <c r="Y25" s="11"/>
      <c r="Z25" s="11"/>
      <c r="AA25" s="11"/>
      <c r="AB25" s="11"/>
      <c r="AC25" s="11"/>
      <c r="AD25" s="11"/>
      <c r="AE25" s="11"/>
      <c r="AF25" s="11"/>
      <c r="AG25" s="11"/>
      <c r="AH25" s="11"/>
      <c r="AI25" s="11"/>
      <c r="AJ25" s="11"/>
      <c r="AK25" s="11"/>
      <c r="AL25" s="65"/>
      <c r="AN25" s="15"/>
      <c r="AO25" s="11"/>
      <c r="AP25" s="65"/>
      <c r="AQ25" s="11"/>
      <c r="AR25" s="11"/>
      <c r="AS25" s="11"/>
      <c r="AT25" s="65"/>
      <c r="AU25" s="65"/>
      <c r="AV25" s="11"/>
      <c r="AW25" s="11"/>
      <c r="AX25" s="11"/>
      <c r="AY25" s="65"/>
    </row>
    <row r="26" spans="2:56" ht="12.75" customHeight="1" thickBot="1">
      <c r="B26" s="15"/>
      <c r="C26" s="23"/>
      <c r="D26" s="11"/>
      <c r="E26" s="11"/>
      <c r="F26" s="11"/>
      <c r="G26" s="11"/>
      <c r="H26" s="11"/>
      <c r="I26" s="11"/>
      <c r="J26" s="11"/>
      <c r="K26" s="11"/>
      <c r="L26" s="11"/>
      <c r="M26" s="11"/>
      <c r="N26" s="11"/>
      <c r="O26" s="11"/>
      <c r="P26" s="1121"/>
      <c r="Q26" s="1121"/>
      <c r="R26" s="1121"/>
      <c r="S26" s="904"/>
      <c r="T26" s="11"/>
      <c r="U26" s="11"/>
      <c r="V26" s="11"/>
      <c r="W26" s="11"/>
      <c r="X26" s="11"/>
      <c r="Y26" s="11"/>
      <c r="Z26" s="11"/>
      <c r="AA26" s="11"/>
      <c r="AB26" s="11"/>
      <c r="AC26" s="11"/>
      <c r="AD26" s="11"/>
      <c r="AE26" s="11"/>
      <c r="AF26" s="11"/>
      <c r="AG26" s="11"/>
      <c r="AH26" s="11"/>
      <c r="AI26" s="11"/>
      <c r="AJ26" s="11"/>
      <c r="AK26" s="11"/>
      <c r="AL26" s="65"/>
      <c r="AN26" s="15"/>
      <c r="AO26" s="11"/>
      <c r="AP26" s="65"/>
      <c r="AQ26" s="11"/>
      <c r="AR26" s="11"/>
      <c r="AS26" s="11"/>
      <c r="AT26" s="65"/>
      <c r="AU26" s="65"/>
      <c r="AV26" s="11"/>
      <c r="AW26" s="11"/>
      <c r="AX26" s="11"/>
      <c r="AY26" s="65"/>
    </row>
    <row r="27" spans="2:56" ht="39" customHeight="1">
      <c r="B27" s="15"/>
      <c r="C27" s="1536" t="s">
        <v>347</v>
      </c>
      <c r="D27" s="1541" t="s">
        <v>533</v>
      </c>
      <c r="E27" s="1543" t="s">
        <v>348</v>
      </c>
      <c r="F27" s="1544"/>
      <c r="G27" s="1538" t="s">
        <v>349</v>
      </c>
      <c r="H27" s="1528"/>
      <c r="I27" s="1528"/>
      <c r="J27" s="1528"/>
      <c r="K27" s="1529"/>
      <c r="L27" s="1538" t="s">
        <v>350</v>
      </c>
      <c r="M27" s="1528"/>
      <c r="N27" s="1528"/>
      <c r="O27" s="1529"/>
      <c r="P27" s="333"/>
      <c r="Q27" s="1173" t="s">
        <v>357</v>
      </c>
      <c r="R27" s="1173" t="s">
        <v>358</v>
      </c>
      <c r="S27" s="1530" t="s">
        <v>351</v>
      </c>
      <c r="T27" s="904"/>
      <c r="U27" s="904"/>
      <c r="V27" s="11"/>
      <c r="W27" s="11"/>
      <c r="X27" s="11"/>
      <c r="Y27" s="11"/>
      <c r="Z27" s="11"/>
      <c r="AA27" s="65"/>
      <c r="AB27" s="65"/>
      <c r="AC27" s="11"/>
      <c r="AD27" s="11"/>
      <c r="AE27" s="65"/>
      <c r="AG27" s="3"/>
      <c r="AH27" s="3"/>
      <c r="AN27" s="15"/>
      <c r="AO27" s="11"/>
      <c r="AP27" s="11"/>
      <c r="AQ27" s="11"/>
      <c r="AR27" s="11"/>
      <c r="AS27" s="11"/>
      <c r="AT27" s="11"/>
      <c r="AU27" s="11"/>
      <c r="AV27" s="11"/>
      <c r="AW27" s="11"/>
      <c r="AX27" s="11"/>
      <c r="AY27" s="65"/>
      <c r="AZ27" s="11"/>
    </row>
    <row r="28" spans="2:56" ht="34.5" customHeight="1" thickBot="1">
      <c r="B28" s="15"/>
      <c r="C28" s="1537"/>
      <c r="D28" s="1542"/>
      <c r="E28" s="1545"/>
      <c r="F28" s="1546"/>
      <c r="G28" s="911" t="s">
        <v>352</v>
      </c>
      <c r="H28" s="912" t="s">
        <v>353</v>
      </c>
      <c r="I28" s="913" t="s">
        <v>354</v>
      </c>
      <c r="J28" s="1147" t="s">
        <v>477</v>
      </c>
      <c r="K28" s="927" t="s">
        <v>479</v>
      </c>
      <c r="L28" s="1148" t="s">
        <v>356</v>
      </c>
      <c r="M28" s="913" t="s">
        <v>354</v>
      </c>
      <c r="N28" s="1147" t="s">
        <v>477</v>
      </c>
      <c r="O28" s="927" t="s">
        <v>479</v>
      </c>
      <c r="P28" s="333"/>
      <c r="Q28" s="1173" t="s">
        <v>355</v>
      </c>
      <c r="R28" s="1173" t="s">
        <v>355</v>
      </c>
      <c r="S28" s="1530"/>
      <c r="T28" s="904"/>
      <c r="U28" s="904"/>
      <c r="V28" s="11"/>
      <c r="W28" s="11"/>
      <c r="X28" s="11"/>
      <c r="Y28" s="11"/>
      <c r="Z28" s="11"/>
      <c r="AA28" s="65"/>
      <c r="AB28" s="65"/>
      <c r="AC28" s="11"/>
      <c r="AD28" s="11"/>
      <c r="AE28" s="65"/>
      <c r="AG28" s="3"/>
      <c r="AH28" s="3"/>
      <c r="AN28" s="15"/>
      <c r="AO28" s="11"/>
      <c r="AP28" s="11"/>
      <c r="AQ28" s="11"/>
      <c r="AR28" s="11"/>
      <c r="AS28" s="11"/>
      <c r="AT28" s="11"/>
      <c r="AU28" s="11"/>
      <c r="AV28" s="11"/>
      <c r="AW28" s="11"/>
      <c r="AX28" s="11"/>
      <c r="AY28" s="65"/>
      <c r="AZ28" s="11"/>
    </row>
    <row r="29" spans="2:56" ht="16.5" customHeight="1">
      <c r="B29" s="15"/>
      <c r="C29" s="914">
        <v>1</v>
      </c>
      <c r="D29" s="1149"/>
      <c r="E29" s="1531"/>
      <c r="F29" s="1532"/>
      <c r="G29" s="1150"/>
      <c r="H29" s="925"/>
      <c r="I29" s="925"/>
      <c r="J29" s="933">
        <f>(G29+H29)*I29</f>
        <v>0</v>
      </c>
      <c r="K29" s="926"/>
      <c r="L29" s="1151"/>
      <c r="M29" s="925"/>
      <c r="N29" s="933">
        <f>L29*M29</f>
        <v>0</v>
      </c>
      <c r="O29" s="926"/>
      <c r="P29" s="333"/>
      <c r="Q29" s="934">
        <f t="shared" ref="Q29:Q48" si="6">(G29+H29)*I29*K29/1000</f>
        <v>0</v>
      </c>
      <c r="R29" s="934">
        <f t="shared" ref="R29:R48" si="7">L29*M29*O29/1000</f>
        <v>0</v>
      </c>
      <c r="S29" s="934">
        <f t="shared" ref="S29:S48" si="8">Q29-R29</f>
        <v>0</v>
      </c>
      <c r="T29" s="904"/>
      <c r="U29" s="904"/>
      <c r="V29" s="11"/>
      <c r="W29" s="11"/>
      <c r="X29" s="11"/>
      <c r="Y29" s="11"/>
      <c r="Z29" s="11"/>
      <c r="AA29" s="65"/>
      <c r="AB29" s="65"/>
      <c r="AC29" s="11"/>
      <c r="AD29" s="11"/>
      <c r="AE29" s="65"/>
      <c r="AG29" s="3"/>
      <c r="AH29" s="3"/>
      <c r="AN29" s="15"/>
      <c r="AO29" s="11"/>
      <c r="AP29" s="11"/>
      <c r="AQ29" s="11"/>
      <c r="AR29" s="11"/>
      <c r="AS29" s="11"/>
      <c r="AT29" s="11"/>
      <c r="AU29" s="11"/>
      <c r="AV29" s="11"/>
      <c r="AW29" s="11"/>
      <c r="AX29" s="11"/>
      <c r="AY29" s="65"/>
      <c r="AZ29" s="11"/>
    </row>
    <row r="30" spans="2:56" ht="16.5" customHeight="1">
      <c r="B30" s="15"/>
      <c r="C30" s="915">
        <v>2</v>
      </c>
      <c r="D30" s="268"/>
      <c r="E30" s="1533"/>
      <c r="F30" s="1534"/>
      <c r="G30" s="1152"/>
      <c r="H30" s="343"/>
      <c r="I30" s="343"/>
      <c r="J30" s="933">
        <f t="shared" ref="J30:J48" si="9">(G30+H30)*I30</f>
        <v>0</v>
      </c>
      <c r="K30" s="923"/>
      <c r="L30" s="1143"/>
      <c r="M30" s="343"/>
      <c r="N30" s="933">
        <f t="shared" ref="N30:N48" si="10">L30*M30</f>
        <v>0</v>
      </c>
      <c r="O30" s="923"/>
      <c r="P30" s="333"/>
      <c r="Q30" s="934">
        <f t="shared" si="6"/>
        <v>0</v>
      </c>
      <c r="R30" s="934">
        <f t="shared" si="7"/>
        <v>0</v>
      </c>
      <c r="S30" s="934">
        <f t="shared" si="8"/>
        <v>0</v>
      </c>
      <c r="T30" s="904"/>
      <c r="U30" s="904"/>
      <c r="V30" s="11"/>
      <c r="W30" s="11"/>
      <c r="X30" s="11"/>
      <c r="Y30" s="11"/>
      <c r="Z30" s="11"/>
      <c r="AA30" s="65"/>
      <c r="AB30" s="65"/>
      <c r="AC30" s="11"/>
      <c r="AD30" s="11"/>
      <c r="AE30" s="65"/>
      <c r="AG30" s="3"/>
      <c r="AH30" s="3"/>
      <c r="AN30" s="15"/>
      <c r="AO30" s="11"/>
      <c r="AP30" s="11"/>
      <c r="AQ30" s="11"/>
      <c r="AR30" s="11"/>
      <c r="AS30" s="11"/>
      <c r="AT30" s="11"/>
      <c r="AU30" s="11"/>
      <c r="AV30" s="11"/>
      <c r="AW30" s="11"/>
      <c r="AX30" s="11"/>
      <c r="AY30" s="65"/>
      <c r="AZ30" s="11"/>
    </row>
    <row r="31" spans="2:56" ht="16.5" customHeight="1">
      <c r="B31" s="15"/>
      <c r="C31" s="915">
        <v>3</v>
      </c>
      <c r="D31" s="268"/>
      <c r="E31" s="1533"/>
      <c r="F31" s="1534"/>
      <c r="G31" s="1152"/>
      <c r="H31" s="343"/>
      <c r="I31" s="343"/>
      <c r="J31" s="933">
        <f t="shared" si="9"/>
        <v>0</v>
      </c>
      <c r="K31" s="923"/>
      <c r="L31" s="1143"/>
      <c r="M31" s="343"/>
      <c r="N31" s="933">
        <f t="shared" si="10"/>
        <v>0</v>
      </c>
      <c r="O31" s="923"/>
      <c r="P31" s="333"/>
      <c r="Q31" s="934">
        <f t="shared" si="6"/>
        <v>0</v>
      </c>
      <c r="R31" s="934">
        <f t="shared" si="7"/>
        <v>0</v>
      </c>
      <c r="S31" s="934">
        <f t="shared" si="8"/>
        <v>0</v>
      </c>
      <c r="T31" s="904"/>
      <c r="U31" s="904"/>
      <c r="V31" s="11"/>
      <c r="W31" s="11"/>
      <c r="X31" s="11"/>
      <c r="Y31" s="11"/>
      <c r="Z31" s="11"/>
      <c r="AA31" s="65"/>
      <c r="AB31" s="65"/>
      <c r="AC31" s="11"/>
      <c r="AD31" s="11"/>
      <c r="AE31" s="65"/>
      <c r="AG31" s="3"/>
      <c r="AH31" s="3"/>
      <c r="AN31" s="15"/>
      <c r="AO31" s="11"/>
      <c r="AP31" s="11"/>
      <c r="AQ31" s="11"/>
      <c r="AR31" s="11"/>
      <c r="AS31" s="11"/>
      <c r="AT31" s="11"/>
      <c r="AU31" s="11"/>
      <c r="AV31" s="11"/>
      <c r="AW31" s="11"/>
      <c r="AX31" s="11"/>
      <c r="AY31" s="65"/>
      <c r="AZ31" s="11"/>
    </row>
    <row r="32" spans="2:56" ht="16.5" customHeight="1">
      <c r="B32" s="15"/>
      <c r="C32" s="915">
        <v>4</v>
      </c>
      <c r="D32" s="268"/>
      <c r="E32" s="1533"/>
      <c r="F32" s="1534"/>
      <c r="G32" s="1152"/>
      <c r="H32" s="343"/>
      <c r="I32" s="343"/>
      <c r="J32" s="933">
        <f t="shared" si="9"/>
        <v>0</v>
      </c>
      <c r="K32" s="923"/>
      <c r="L32" s="1143"/>
      <c r="M32" s="343"/>
      <c r="N32" s="933">
        <f t="shared" si="10"/>
        <v>0</v>
      </c>
      <c r="O32" s="923"/>
      <c r="P32" s="333"/>
      <c r="Q32" s="934">
        <f t="shared" si="6"/>
        <v>0</v>
      </c>
      <c r="R32" s="934">
        <f t="shared" si="7"/>
        <v>0</v>
      </c>
      <c r="S32" s="934">
        <f t="shared" si="8"/>
        <v>0</v>
      </c>
      <c r="T32" s="904"/>
      <c r="U32" s="904"/>
      <c r="V32" s="11"/>
      <c r="W32" s="11"/>
      <c r="X32" s="11"/>
      <c r="Y32" s="11"/>
      <c r="Z32" s="11"/>
      <c r="AA32" s="65"/>
      <c r="AB32" s="65"/>
      <c r="AC32" s="11"/>
      <c r="AD32" s="11"/>
      <c r="AE32" s="65"/>
      <c r="AG32" s="3"/>
      <c r="AH32" s="3"/>
      <c r="AN32" s="15"/>
      <c r="AO32" s="11"/>
      <c r="AP32" s="11"/>
      <c r="AQ32" s="11"/>
      <c r="AR32" s="11"/>
      <c r="AS32" s="11"/>
      <c r="AT32" s="11"/>
      <c r="AU32" s="11"/>
      <c r="AV32" s="11"/>
      <c r="AW32" s="11"/>
      <c r="AX32" s="11"/>
      <c r="AY32" s="65"/>
      <c r="AZ32" s="11"/>
    </row>
    <row r="33" spans="2:52" ht="16.5" customHeight="1">
      <c r="B33" s="15"/>
      <c r="C33" s="915">
        <v>5</v>
      </c>
      <c r="D33" s="268"/>
      <c r="E33" s="1533"/>
      <c r="F33" s="1534"/>
      <c r="G33" s="1152"/>
      <c r="H33" s="343"/>
      <c r="I33" s="343"/>
      <c r="J33" s="933">
        <f t="shared" si="9"/>
        <v>0</v>
      </c>
      <c r="K33" s="923"/>
      <c r="L33" s="1143"/>
      <c r="M33" s="343"/>
      <c r="N33" s="933">
        <f t="shared" si="10"/>
        <v>0</v>
      </c>
      <c r="O33" s="923"/>
      <c r="P33" s="333"/>
      <c r="Q33" s="934">
        <f t="shared" si="6"/>
        <v>0</v>
      </c>
      <c r="R33" s="934">
        <f t="shared" si="7"/>
        <v>0</v>
      </c>
      <c r="S33" s="934">
        <f t="shared" si="8"/>
        <v>0</v>
      </c>
      <c r="T33" s="904"/>
      <c r="U33" s="904"/>
      <c r="V33" s="11"/>
      <c r="W33" s="11"/>
      <c r="X33" s="11"/>
      <c r="Y33" s="11"/>
      <c r="Z33" s="11"/>
      <c r="AA33" s="65"/>
      <c r="AB33" s="65"/>
      <c r="AC33" s="11"/>
      <c r="AD33" s="11"/>
      <c r="AE33" s="65"/>
      <c r="AG33" s="3"/>
      <c r="AH33" s="3"/>
      <c r="AN33" s="15"/>
      <c r="AO33" s="11"/>
      <c r="AP33" s="11"/>
      <c r="AQ33" s="11"/>
      <c r="AR33" s="11"/>
      <c r="AS33" s="11"/>
      <c r="AT33" s="11"/>
      <c r="AU33" s="11"/>
      <c r="AV33" s="11"/>
      <c r="AW33" s="11"/>
      <c r="AX33" s="11"/>
      <c r="AY33" s="65"/>
      <c r="AZ33" s="11"/>
    </row>
    <row r="34" spans="2:52" ht="16.5" customHeight="1">
      <c r="B34" s="15"/>
      <c r="C34" s="915">
        <v>6</v>
      </c>
      <c r="D34" s="268"/>
      <c r="E34" s="1533"/>
      <c r="F34" s="1534"/>
      <c r="G34" s="1152"/>
      <c r="H34" s="343"/>
      <c r="I34" s="343"/>
      <c r="J34" s="933">
        <f t="shared" si="9"/>
        <v>0</v>
      </c>
      <c r="K34" s="923"/>
      <c r="L34" s="1143"/>
      <c r="M34" s="343"/>
      <c r="N34" s="933">
        <f t="shared" si="10"/>
        <v>0</v>
      </c>
      <c r="O34" s="923"/>
      <c r="P34" s="333"/>
      <c r="Q34" s="934">
        <f t="shared" si="6"/>
        <v>0</v>
      </c>
      <c r="R34" s="934">
        <f t="shared" si="7"/>
        <v>0</v>
      </c>
      <c r="S34" s="934">
        <f t="shared" si="8"/>
        <v>0</v>
      </c>
      <c r="T34" s="904"/>
      <c r="U34" s="904"/>
      <c r="V34" s="11"/>
      <c r="W34" s="11"/>
      <c r="X34" s="11"/>
      <c r="Y34" s="11"/>
      <c r="Z34" s="11"/>
      <c r="AA34" s="11"/>
      <c r="AB34" s="65"/>
      <c r="AC34" s="65"/>
      <c r="AD34" s="11"/>
      <c r="AE34" s="11"/>
      <c r="AG34" s="3"/>
      <c r="AH34" s="11"/>
      <c r="AN34" s="15"/>
      <c r="AO34" s="11"/>
      <c r="AP34" s="11"/>
      <c r="AQ34" s="11"/>
      <c r="AR34" s="11"/>
      <c r="AS34" s="11"/>
      <c r="AT34" s="11"/>
      <c r="AU34" s="11"/>
      <c r="AV34" s="11"/>
      <c r="AW34" s="11"/>
      <c r="AX34" s="11"/>
      <c r="AY34" s="65"/>
      <c r="AZ34" s="65"/>
    </row>
    <row r="35" spans="2:52" ht="16.5" customHeight="1">
      <c r="B35" s="15"/>
      <c r="C35" s="915">
        <v>7</v>
      </c>
      <c r="D35" s="268"/>
      <c r="E35" s="1533"/>
      <c r="F35" s="1534"/>
      <c r="G35" s="1152"/>
      <c r="H35" s="343"/>
      <c r="I35" s="343"/>
      <c r="J35" s="933">
        <f t="shared" si="9"/>
        <v>0</v>
      </c>
      <c r="K35" s="923"/>
      <c r="L35" s="1143"/>
      <c r="M35" s="343"/>
      <c r="N35" s="933">
        <f t="shared" si="10"/>
        <v>0</v>
      </c>
      <c r="O35" s="923"/>
      <c r="P35" s="333"/>
      <c r="Q35" s="934">
        <f t="shared" si="6"/>
        <v>0</v>
      </c>
      <c r="R35" s="934">
        <f t="shared" si="7"/>
        <v>0</v>
      </c>
      <c r="S35" s="934">
        <f t="shared" si="8"/>
        <v>0</v>
      </c>
      <c r="T35" s="904"/>
      <c r="U35" s="904"/>
      <c r="V35" s="11"/>
      <c r="W35" s="11"/>
      <c r="X35" s="11"/>
      <c r="Y35" s="11"/>
      <c r="Z35" s="11"/>
      <c r="AA35" s="11"/>
      <c r="AB35" s="65"/>
      <c r="AC35" s="65"/>
      <c r="AD35" s="11"/>
      <c r="AE35" s="11"/>
      <c r="AG35" s="3"/>
      <c r="AH35" s="11"/>
      <c r="AN35" s="15"/>
      <c r="AO35" s="11"/>
      <c r="AP35" s="11"/>
      <c r="AQ35" s="11"/>
      <c r="AR35" s="11"/>
      <c r="AS35" s="11"/>
      <c r="AT35" s="11"/>
      <c r="AU35" s="11"/>
      <c r="AV35" s="11"/>
      <c r="AW35" s="11"/>
      <c r="AX35" s="11"/>
      <c r="AY35" s="65"/>
      <c r="AZ35" s="65"/>
    </row>
    <row r="36" spans="2:52" ht="16.5" customHeight="1">
      <c r="B36" s="15"/>
      <c r="C36" s="915">
        <v>8</v>
      </c>
      <c r="D36" s="268"/>
      <c r="E36" s="1533"/>
      <c r="F36" s="1534"/>
      <c r="G36" s="1152"/>
      <c r="H36" s="343"/>
      <c r="I36" s="343"/>
      <c r="J36" s="933">
        <f t="shared" si="9"/>
        <v>0</v>
      </c>
      <c r="K36" s="923"/>
      <c r="L36" s="1143"/>
      <c r="M36" s="343"/>
      <c r="N36" s="933">
        <f t="shared" si="10"/>
        <v>0</v>
      </c>
      <c r="O36" s="923"/>
      <c r="P36" s="333"/>
      <c r="Q36" s="934">
        <f t="shared" si="6"/>
        <v>0</v>
      </c>
      <c r="R36" s="934">
        <f t="shared" si="7"/>
        <v>0</v>
      </c>
      <c r="S36" s="934">
        <f t="shared" si="8"/>
        <v>0</v>
      </c>
      <c r="T36" s="904"/>
      <c r="U36" s="904"/>
      <c r="V36" s="11"/>
      <c r="W36" s="11"/>
      <c r="X36" s="11"/>
      <c r="Y36" s="11"/>
      <c r="Z36" s="11"/>
      <c r="AA36" s="11"/>
      <c r="AB36" s="65"/>
      <c r="AC36" s="65"/>
      <c r="AD36" s="11"/>
      <c r="AE36" s="11"/>
      <c r="AG36" s="3"/>
      <c r="AH36" s="11"/>
      <c r="AN36" s="15"/>
      <c r="AO36" s="11"/>
      <c r="AP36" s="11"/>
      <c r="AQ36" s="11"/>
      <c r="AR36" s="11"/>
      <c r="AS36" s="11"/>
      <c r="AT36" s="11"/>
      <c r="AU36" s="11"/>
      <c r="AV36" s="11"/>
      <c r="AW36" s="11"/>
      <c r="AX36" s="11"/>
      <c r="AY36" s="65"/>
      <c r="AZ36" s="65"/>
    </row>
    <row r="37" spans="2:52" ht="16.5" customHeight="1">
      <c r="B37" s="15"/>
      <c r="C37" s="915">
        <v>9</v>
      </c>
      <c r="D37" s="268"/>
      <c r="E37" s="1533"/>
      <c r="F37" s="1534"/>
      <c r="G37" s="1152"/>
      <c r="H37" s="343"/>
      <c r="I37" s="343"/>
      <c r="J37" s="933">
        <f t="shared" si="9"/>
        <v>0</v>
      </c>
      <c r="K37" s="923"/>
      <c r="L37" s="1143"/>
      <c r="M37" s="343"/>
      <c r="N37" s="933">
        <f t="shared" si="10"/>
        <v>0</v>
      </c>
      <c r="O37" s="923"/>
      <c r="P37" s="333"/>
      <c r="Q37" s="934">
        <f t="shared" si="6"/>
        <v>0</v>
      </c>
      <c r="R37" s="934">
        <f t="shared" si="7"/>
        <v>0</v>
      </c>
      <c r="S37" s="934">
        <f t="shared" si="8"/>
        <v>0</v>
      </c>
      <c r="T37" s="904"/>
      <c r="U37" s="904"/>
      <c r="V37" s="11"/>
      <c r="W37" s="11"/>
      <c r="X37" s="11"/>
      <c r="Y37" s="11"/>
      <c r="Z37" s="11"/>
      <c r="AA37" s="11"/>
      <c r="AB37" s="65"/>
      <c r="AC37" s="65"/>
      <c r="AD37" s="11"/>
      <c r="AE37" s="11"/>
      <c r="AG37" s="3"/>
      <c r="AH37" s="11"/>
      <c r="AN37" s="15"/>
      <c r="AO37" s="11"/>
      <c r="AP37" s="11"/>
      <c r="AQ37" s="11"/>
      <c r="AR37" s="11"/>
      <c r="AS37" s="11"/>
      <c r="AT37" s="11"/>
      <c r="AU37" s="11"/>
      <c r="AV37" s="11"/>
      <c r="AW37" s="11"/>
      <c r="AX37" s="11"/>
      <c r="AY37" s="65"/>
      <c r="AZ37" s="65"/>
    </row>
    <row r="38" spans="2:52" ht="16.5" customHeight="1">
      <c r="B38" s="15"/>
      <c r="C38" s="915">
        <v>10</v>
      </c>
      <c r="D38" s="268"/>
      <c r="E38" s="1533"/>
      <c r="F38" s="1534"/>
      <c r="G38" s="1152"/>
      <c r="H38" s="343"/>
      <c r="I38" s="343"/>
      <c r="J38" s="933">
        <f t="shared" si="9"/>
        <v>0</v>
      </c>
      <c r="K38" s="923"/>
      <c r="L38" s="1143"/>
      <c r="M38" s="343"/>
      <c r="N38" s="933">
        <f t="shared" si="10"/>
        <v>0</v>
      </c>
      <c r="O38" s="923"/>
      <c r="P38" s="333"/>
      <c r="Q38" s="934">
        <f t="shared" si="6"/>
        <v>0</v>
      </c>
      <c r="R38" s="934">
        <f t="shared" si="7"/>
        <v>0</v>
      </c>
      <c r="S38" s="934">
        <f t="shared" si="8"/>
        <v>0</v>
      </c>
      <c r="T38" s="904"/>
      <c r="U38" s="904"/>
      <c r="V38" s="11"/>
      <c r="W38" s="11"/>
      <c r="X38" s="11"/>
      <c r="Y38" s="11"/>
      <c r="Z38" s="11"/>
      <c r="AA38" s="11"/>
      <c r="AB38" s="65"/>
      <c r="AC38" s="65"/>
      <c r="AD38" s="11"/>
      <c r="AE38" s="11"/>
      <c r="AG38" s="3"/>
      <c r="AH38" s="11"/>
      <c r="AN38" s="15"/>
      <c r="AO38" s="11"/>
      <c r="AP38" s="11"/>
      <c r="AQ38" s="11"/>
      <c r="AR38" s="11"/>
      <c r="AS38" s="11"/>
      <c r="AT38" s="11"/>
      <c r="AU38" s="11"/>
      <c r="AV38" s="11"/>
      <c r="AW38" s="11"/>
      <c r="AX38" s="11"/>
      <c r="AY38" s="65"/>
      <c r="AZ38" s="65"/>
    </row>
    <row r="39" spans="2:52" ht="16.5" customHeight="1">
      <c r="B39" s="15"/>
      <c r="C39" s="915">
        <v>11</v>
      </c>
      <c r="D39" s="268"/>
      <c r="E39" s="1533"/>
      <c r="F39" s="1534"/>
      <c r="G39" s="1152"/>
      <c r="H39" s="343"/>
      <c r="I39" s="343"/>
      <c r="J39" s="933">
        <f t="shared" si="9"/>
        <v>0</v>
      </c>
      <c r="K39" s="923"/>
      <c r="L39" s="1143"/>
      <c r="M39" s="343"/>
      <c r="N39" s="933">
        <f t="shared" si="10"/>
        <v>0</v>
      </c>
      <c r="O39" s="923"/>
      <c r="P39" s="333"/>
      <c r="Q39" s="934">
        <f t="shared" si="6"/>
        <v>0</v>
      </c>
      <c r="R39" s="934">
        <f t="shared" si="7"/>
        <v>0</v>
      </c>
      <c r="S39" s="934">
        <f t="shared" si="8"/>
        <v>0</v>
      </c>
      <c r="T39" s="904"/>
      <c r="U39" s="904"/>
      <c r="V39" s="11"/>
      <c r="W39" s="11"/>
      <c r="X39" s="11"/>
      <c r="Y39" s="11"/>
      <c r="Z39" s="11"/>
      <c r="AA39" s="11"/>
      <c r="AB39" s="65"/>
      <c r="AC39" s="65"/>
      <c r="AD39" s="11"/>
      <c r="AE39" s="11"/>
      <c r="AG39" s="3"/>
      <c r="AH39" s="11"/>
      <c r="AN39" s="15"/>
      <c r="AO39" s="11"/>
      <c r="AP39" s="11"/>
      <c r="AQ39" s="11"/>
      <c r="AR39" s="11"/>
      <c r="AS39" s="11"/>
      <c r="AT39" s="11"/>
      <c r="AU39" s="11"/>
      <c r="AV39" s="11"/>
      <c r="AW39" s="11"/>
      <c r="AX39" s="11"/>
      <c r="AY39" s="65"/>
      <c r="AZ39" s="65"/>
    </row>
    <row r="40" spans="2:52" ht="16.5" customHeight="1">
      <c r="B40" s="15"/>
      <c r="C40" s="915">
        <v>12</v>
      </c>
      <c r="D40" s="268"/>
      <c r="E40" s="1533"/>
      <c r="F40" s="1534"/>
      <c r="G40" s="1152"/>
      <c r="H40" s="343"/>
      <c r="I40" s="343"/>
      <c r="J40" s="933">
        <f t="shared" si="9"/>
        <v>0</v>
      </c>
      <c r="K40" s="923"/>
      <c r="L40" s="1143"/>
      <c r="M40" s="343"/>
      <c r="N40" s="933">
        <f t="shared" si="10"/>
        <v>0</v>
      </c>
      <c r="O40" s="923"/>
      <c r="P40" s="333"/>
      <c r="Q40" s="934">
        <f t="shared" si="6"/>
        <v>0</v>
      </c>
      <c r="R40" s="934">
        <f t="shared" si="7"/>
        <v>0</v>
      </c>
      <c r="S40" s="934">
        <f t="shared" si="8"/>
        <v>0</v>
      </c>
      <c r="T40" s="904"/>
      <c r="U40" s="904"/>
      <c r="V40" s="11"/>
      <c r="W40" s="11"/>
      <c r="X40" s="11"/>
      <c r="Y40" s="11"/>
      <c r="Z40" s="11"/>
      <c r="AA40" s="11"/>
      <c r="AB40" s="65"/>
      <c r="AC40" s="65"/>
      <c r="AD40" s="11"/>
      <c r="AE40" s="11"/>
      <c r="AG40" s="3"/>
      <c r="AH40" s="11"/>
      <c r="AN40" s="15"/>
      <c r="AO40" s="11"/>
      <c r="AP40" s="11"/>
      <c r="AQ40" s="11"/>
      <c r="AR40" s="11"/>
      <c r="AS40" s="11"/>
      <c r="AT40" s="11"/>
      <c r="AU40" s="11"/>
      <c r="AV40" s="11"/>
      <c r="AW40" s="11"/>
      <c r="AX40" s="11"/>
      <c r="AY40" s="65"/>
      <c r="AZ40" s="65"/>
    </row>
    <row r="41" spans="2:52" ht="16.5" customHeight="1">
      <c r="B41" s="15"/>
      <c r="C41" s="915">
        <v>13</v>
      </c>
      <c r="D41" s="268"/>
      <c r="E41" s="1533"/>
      <c r="F41" s="1534"/>
      <c r="G41" s="1152"/>
      <c r="H41" s="343"/>
      <c r="I41" s="343"/>
      <c r="J41" s="933">
        <f t="shared" si="9"/>
        <v>0</v>
      </c>
      <c r="K41" s="923"/>
      <c r="L41" s="1143"/>
      <c r="M41" s="343"/>
      <c r="N41" s="933">
        <f t="shared" si="10"/>
        <v>0</v>
      </c>
      <c r="O41" s="923"/>
      <c r="P41" s="333"/>
      <c r="Q41" s="934">
        <f t="shared" si="6"/>
        <v>0</v>
      </c>
      <c r="R41" s="934">
        <f t="shared" si="7"/>
        <v>0</v>
      </c>
      <c r="S41" s="934">
        <f t="shared" si="8"/>
        <v>0</v>
      </c>
      <c r="T41" s="904"/>
      <c r="U41" s="904"/>
      <c r="V41" s="11"/>
      <c r="W41" s="11"/>
      <c r="X41" s="11"/>
      <c r="Y41" s="11"/>
      <c r="Z41" s="11"/>
      <c r="AA41" s="11"/>
      <c r="AB41" s="65"/>
      <c r="AC41" s="65"/>
      <c r="AD41" s="11"/>
      <c r="AE41" s="11"/>
      <c r="AG41" s="3"/>
      <c r="AH41" s="11"/>
      <c r="AN41" s="15"/>
      <c r="AO41" s="11"/>
      <c r="AP41" s="11"/>
      <c r="AQ41" s="11"/>
      <c r="AR41" s="11"/>
      <c r="AS41" s="11"/>
      <c r="AT41" s="11"/>
      <c r="AU41" s="11"/>
      <c r="AV41" s="11"/>
      <c r="AW41" s="11"/>
      <c r="AX41" s="11"/>
      <c r="AY41" s="65"/>
      <c r="AZ41" s="65"/>
    </row>
    <row r="42" spans="2:52" ht="16.5" customHeight="1">
      <c r="B42" s="15"/>
      <c r="C42" s="915">
        <v>14</v>
      </c>
      <c r="D42" s="268"/>
      <c r="E42" s="1533"/>
      <c r="F42" s="1534"/>
      <c r="G42" s="1152"/>
      <c r="H42" s="343"/>
      <c r="I42" s="343"/>
      <c r="J42" s="933">
        <f t="shared" si="9"/>
        <v>0</v>
      </c>
      <c r="K42" s="923"/>
      <c r="L42" s="1143"/>
      <c r="M42" s="343"/>
      <c r="N42" s="933">
        <f t="shared" si="10"/>
        <v>0</v>
      </c>
      <c r="O42" s="923"/>
      <c r="P42" s="333"/>
      <c r="Q42" s="934">
        <f t="shared" si="6"/>
        <v>0</v>
      </c>
      <c r="R42" s="934">
        <f t="shared" si="7"/>
        <v>0</v>
      </c>
      <c r="S42" s="934">
        <f t="shared" si="8"/>
        <v>0</v>
      </c>
      <c r="T42" s="904"/>
      <c r="U42" s="904"/>
      <c r="V42" s="11"/>
      <c r="W42" s="11"/>
      <c r="X42" s="11"/>
      <c r="Y42" s="11"/>
      <c r="Z42" s="11"/>
      <c r="AA42" s="11"/>
      <c r="AB42" s="65"/>
      <c r="AC42" s="65"/>
      <c r="AD42" s="11"/>
      <c r="AE42" s="11"/>
      <c r="AG42" s="3"/>
      <c r="AH42" s="11"/>
      <c r="AN42" s="15"/>
      <c r="AO42" s="11"/>
      <c r="AP42" s="11"/>
      <c r="AQ42" s="11"/>
      <c r="AR42" s="11"/>
      <c r="AS42" s="11"/>
      <c r="AT42" s="11"/>
      <c r="AU42" s="11"/>
      <c r="AV42" s="11"/>
      <c r="AW42" s="11"/>
      <c r="AX42" s="11"/>
      <c r="AY42" s="65"/>
      <c r="AZ42" s="65"/>
    </row>
    <row r="43" spans="2:52" ht="16.5" customHeight="1">
      <c r="B43" s="15"/>
      <c r="C43" s="915">
        <v>15</v>
      </c>
      <c r="D43" s="268"/>
      <c r="E43" s="1533"/>
      <c r="F43" s="1534"/>
      <c r="G43" s="1152"/>
      <c r="H43" s="343"/>
      <c r="I43" s="343"/>
      <c r="J43" s="933">
        <f t="shared" si="9"/>
        <v>0</v>
      </c>
      <c r="K43" s="923"/>
      <c r="L43" s="1143"/>
      <c r="M43" s="343"/>
      <c r="N43" s="933">
        <f t="shared" si="10"/>
        <v>0</v>
      </c>
      <c r="O43" s="923"/>
      <c r="P43" s="333"/>
      <c r="Q43" s="934">
        <f t="shared" si="6"/>
        <v>0</v>
      </c>
      <c r="R43" s="934">
        <f t="shared" si="7"/>
        <v>0</v>
      </c>
      <c r="S43" s="934">
        <f t="shared" si="8"/>
        <v>0</v>
      </c>
      <c r="T43" s="904"/>
      <c r="U43" s="904"/>
      <c r="V43" s="11"/>
      <c r="W43" s="11"/>
      <c r="X43" s="11"/>
      <c r="Y43" s="11"/>
      <c r="Z43" s="11"/>
      <c r="AA43" s="11"/>
      <c r="AB43" s="65"/>
      <c r="AC43" s="65"/>
      <c r="AD43" s="11"/>
      <c r="AE43" s="11"/>
      <c r="AG43" s="3"/>
      <c r="AH43" s="11"/>
      <c r="AN43" s="15"/>
      <c r="AO43" s="11"/>
      <c r="AP43" s="11"/>
      <c r="AQ43" s="11"/>
      <c r="AR43" s="11"/>
      <c r="AS43" s="11"/>
      <c r="AT43" s="11"/>
      <c r="AU43" s="11"/>
      <c r="AV43" s="11"/>
      <c r="AW43" s="11"/>
      <c r="AX43" s="11"/>
      <c r="AY43" s="65"/>
      <c r="AZ43" s="65"/>
    </row>
    <row r="44" spans="2:52" ht="16.5" customHeight="1">
      <c r="B44" s="15"/>
      <c r="C44" s="915">
        <v>16</v>
      </c>
      <c r="D44" s="268"/>
      <c r="E44" s="1533"/>
      <c r="F44" s="1534"/>
      <c r="G44" s="1152"/>
      <c r="H44" s="343"/>
      <c r="I44" s="343"/>
      <c r="J44" s="933">
        <f t="shared" si="9"/>
        <v>0</v>
      </c>
      <c r="K44" s="923"/>
      <c r="L44" s="1143"/>
      <c r="M44" s="343"/>
      <c r="N44" s="933">
        <f t="shared" si="10"/>
        <v>0</v>
      </c>
      <c r="O44" s="923"/>
      <c r="P44" s="333"/>
      <c r="Q44" s="934">
        <f t="shared" si="6"/>
        <v>0</v>
      </c>
      <c r="R44" s="934">
        <f t="shared" si="7"/>
        <v>0</v>
      </c>
      <c r="S44" s="934">
        <f t="shared" si="8"/>
        <v>0</v>
      </c>
      <c r="T44" s="904"/>
      <c r="U44" s="904"/>
      <c r="V44" s="11"/>
      <c r="W44" s="11"/>
      <c r="X44" s="11"/>
      <c r="Y44" s="11"/>
      <c r="Z44" s="11"/>
      <c r="AA44" s="11"/>
      <c r="AB44" s="65"/>
      <c r="AC44" s="65"/>
      <c r="AD44" s="11"/>
      <c r="AE44" s="11"/>
      <c r="AG44" s="3"/>
      <c r="AH44" s="11"/>
      <c r="AN44" s="15"/>
      <c r="AO44" s="11"/>
      <c r="AP44" s="11"/>
      <c r="AQ44" s="11"/>
      <c r="AR44" s="11"/>
      <c r="AS44" s="11"/>
      <c r="AT44" s="11"/>
      <c r="AU44" s="11"/>
      <c r="AV44" s="11"/>
      <c r="AW44" s="11"/>
      <c r="AX44" s="11"/>
      <c r="AY44" s="65"/>
      <c r="AZ44" s="65"/>
    </row>
    <row r="45" spans="2:52" ht="16.5" customHeight="1">
      <c r="B45" s="15"/>
      <c r="C45" s="915">
        <v>17</v>
      </c>
      <c r="D45" s="268"/>
      <c r="E45" s="1533"/>
      <c r="F45" s="1534"/>
      <c r="G45" s="1152"/>
      <c r="H45" s="343"/>
      <c r="I45" s="343"/>
      <c r="J45" s="933">
        <f t="shared" si="9"/>
        <v>0</v>
      </c>
      <c r="K45" s="923"/>
      <c r="L45" s="1143"/>
      <c r="M45" s="343"/>
      <c r="N45" s="933">
        <f t="shared" si="10"/>
        <v>0</v>
      </c>
      <c r="O45" s="923"/>
      <c r="P45" s="333"/>
      <c r="Q45" s="934">
        <f t="shared" si="6"/>
        <v>0</v>
      </c>
      <c r="R45" s="934">
        <f t="shared" si="7"/>
        <v>0</v>
      </c>
      <c r="S45" s="934">
        <f t="shared" si="8"/>
        <v>0</v>
      </c>
      <c r="T45" s="904"/>
      <c r="U45" s="904"/>
      <c r="V45" s="11"/>
      <c r="W45" s="11"/>
      <c r="X45" s="11"/>
      <c r="Y45" s="11"/>
      <c r="Z45" s="11"/>
      <c r="AA45" s="11"/>
      <c r="AB45" s="65"/>
      <c r="AC45" s="65"/>
      <c r="AD45" s="11"/>
      <c r="AE45" s="11"/>
      <c r="AG45" s="3"/>
      <c r="AH45" s="11"/>
      <c r="AN45" s="15"/>
      <c r="AO45" s="11"/>
      <c r="AP45" s="11"/>
      <c r="AQ45" s="11"/>
      <c r="AR45" s="11"/>
      <c r="AS45" s="11"/>
      <c r="AT45" s="11"/>
      <c r="AU45" s="11"/>
      <c r="AV45" s="11"/>
      <c r="AW45" s="11"/>
      <c r="AX45" s="11"/>
      <c r="AY45" s="65"/>
      <c r="AZ45" s="65"/>
    </row>
    <row r="46" spans="2:52" ht="16.5" customHeight="1">
      <c r="B46" s="15"/>
      <c r="C46" s="915">
        <v>18</v>
      </c>
      <c r="D46" s="268"/>
      <c r="E46" s="1533"/>
      <c r="F46" s="1534"/>
      <c r="G46" s="1152"/>
      <c r="H46" s="343"/>
      <c r="I46" s="343"/>
      <c r="J46" s="933">
        <f t="shared" si="9"/>
        <v>0</v>
      </c>
      <c r="K46" s="923"/>
      <c r="L46" s="1143"/>
      <c r="M46" s="343"/>
      <c r="N46" s="933">
        <f t="shared" si="10"/>
        <v>0</v>
      </c>
      <c r="O46" s="923"/>
      <c r="P46" s="333"/>
      <c r="Q46" s="934">
        <f t="shared" si="6"/>
        <v>0</v>
      </c>
      <c r="R46" s="934">
        <f t="shared" si="7"/>
        <v>0</v>
      </c>
      <c r="S46" s="934">
        <f t="shared" si="8"/>
        <v>0</v>
      </c>
      <c r="T46" s="904"/>
      <c r="U46" s="904"/>
      <c r="V46" s="11"/>
      <c r="W46" s="11"/>
      <c r="X46" s="11"/>
      <c r="Y46" s="11"/>
      <c r="Z46" s="11"/>
      <c r="AA46" s="11"/>
      <c r="AB46" s="65"/>
      <c r="AC46" s="65"/>
      <c r="AD46" s="11"/>
      <c r="AE46" s="11"/>
      <c r="AG46" s="3"/>
      <c r="AH46" s="11"/>
      <c r="AN46" s="15"/>
      <c r="AO46" s="11"/>
      <c r="AP46" s="11"/>
      <c r="AQ46" s="11"/>
      <c r="AR46" s="11"/>
      <c r="AS46" s="11"/>
      <c r="AT46" s="11"/>
      <c r="AU46" s="11"/>
      <c r="AV46" s="11"/>
      <c r="AW46" s="11"/>
      <c r="AX46" s="11"/>
      <c r="AY46" s="65"/>
      <c r="AZ46" s="65"/>
    </row>
    <row r="47" spans="2:52" ht="16.5" customHeight="1">
      <c r="B47" s="15"/>
      <c r="C47" s="915">
        <v>19</v>
      </c>
      <c r="D47" s="268"/>
      <c r="E47" s="1533"/>
      <c r="F47" s="1534"/>
      <c r="G47" s="1152"/>
      <c r="H47" s="343"/>
      <c r="I47" s="343"/>
      <c r="J47" s="933">
        <f t="shared" si="9"/>
        <v>0</v>
      </c>
      <c r="K47" s="923"/>
      <c r="L47" s="1143"/>
      <c r="M47" s="343"/>
      <c r="N47" s="933">
        <f t="shared" si="10"/>
        <v>0</v>
      </c>
      <c r="O47" s="923"/>
      <c r="P47" s="333"/>
      <c r="Q47" s="934">
        <f t="shared" si="6"/>
        <v>0</v>
      </c>
      <c r="R47" s="934">
        <f t="shared" si="7"/>
        <v>0</v>
      </c>
      <c r="S47" s="934">
        <f t="shared" si="8"/>
        <v>0</v>
      </c>
      <c r="T47" s="904"/>
      <c r="U47" s="904"/>
      <c r="V47" s="11"/>
      <c r="W47" s="11"/>
      <c r="X47" s="11"/>
      <c r="Y47" s="11"/>
      <c r="Z47" s="11"/>
      <c r="AA47" s="11"/>
      <c r="AB47" s="65"/>
      <c r="AC47" s="65"/>
      <c r="AD47" s="11"/>
      <c r="AE47" s="11"/>
      <c r="AG47" s="3"/>
      <c r="AH47" s="11"/>
      <c r="AN47" s="15"/>
      <c r="AO47" s="11"/>
      <c r="AP47" s="11"/>
      <c r="AQ47" s="11"/>
      <c r="AR47" s="11"/>
      <c r="AS47" s="11"/>
      <c r="AT47" s="11"/>
      <c r="AU47" s="11"/>
      <c r="AV47" s="11"/>
      <c r="AW47" s="11"/>
      <c r="AX47" s="11"/>
      <c r="AY47" s="65"/>
      <c r="AZ47" s="65"/>
    </row>
    <row r="48" spans="2:52" ht="16.5" customHeight="1" thickBot="1">
      <c r="B48" s="15"/>
      <c r="C48" s="916">
        <v>20</v>
      </c>
      <c r="D48" s="270"/>
      <c r="E48" s="1539"/>
      <c r="F48" s="1540"/>
      <c r="G48" s="1153"/>
      <c r="H48" s="346"/>
      <c r="I48" s="346"/>
      <c r="J48" s="1154">
        <f t="shared" si="9"/>
        <v>0</v>
      </c>
      <c r="K48" s="924"/>
      <c r="L48" s="1144"/>
      <c r="M48" s="346"/>
      <c r="N48" s="1154">
        <f t="shared" si="10"/>
        <v>0</v>
      </c>
      <c r="O48" s="924"/>
      <c r="P48" s="333"/>
      <c r="Q48" s="934">
        <f t="shared" si="6"/>
        <v>0</v>
      </c>
      <c r="R48" s="934">
        <f t="shared" si="7"/>
        <v>0</v>
      </c>
      <c r="S48" s="934">
        <f t="shared" si="8"/>
        <v>0</v>
      </c>
      <c r="T48" s="904"/>
      <c r="U48" s="904"/>
      <c r="V48" s="11"/>
      <c r="W48" s="11"/>
      <c r="X48" s="11"/>
      <c r="Y48" s="11"/>
      <c r="Z48" s="11"/>
      <c r="AA48" s="11"/>
      <c r="AB48" s="65"/>
      <c r="AC48" s="65"/>
      <c r="AD48" s="11"/>
      <c r="AE48" s="11"/>
      <c r="AG48" s="3"/>
      <c r="AH48" s="11"/>
      <c r="AN48" s="15"/>
      <c r="AO48" s="11"/>
      <c r="AP48" s="11"/>
      <c r="AQ48" s="11"/>
      <c r="AR48" s="11"/>
      <c r="AS48" s="11"/>
      <c r="AT48" s="11"/>
      <c r="AU48" s="11"/>
      <c r="AV48" s="11"/>
      <c r="AW48" s="11"/>
      <c r="AX48" s="11"/>
      <c r="AY48" s="65"/>
      <c r="AZ48" s="65"/>
    </row>
    <row r="49" spans="2:52" ht="16.5" customHeight="1" thickBot="1">
      <c r="B49" s="15"/>
      <c r="C49" s="917"/>
      <c r="D49" s="918"/>
      <c r="E49" s="919"/>
      <c r="F49" s="919"/>
      <c r="G49" s="624">
        <f>SUM(G29:G48)</f>
        <v>0</v>
      </c>
      <c r="H49" s="624">
        <f>SUM(H29:H48)</f>
        <v>0</v>
      </c>
      <c r="I49" s="622">
        <f>SUM(I29:I48)</f>
        <v>0</v>
      </c>
      <c r="J49" s="624">
        <f>SUM(J29:J48)</f>
        <v>0</v>
      </c>
      <c r="K49" s="11"/>
      <c r="L49" s="624">
        <f>SUM(L29:L48)</f>
        <v>0</v>
      </c>
      <c r="M49" s="622">
        <f>SUM(M29:M48)</f>
        <v>0</v>
      </c>
      <c r="N49" s="624">
        <f>SUM(N29:N48)</f>
        <v>0</v>
      </c>
      <c r="O49" s="11"/>
      <c r="P49" s="333"/>
      <c r="Q49" s="942">
        <f>SUM(Q29:Q48)</f>
        <v>0</v>
      </c>
      <c r="R49" s="942">
        <f>SUM(R29:R48)</f>
        <v>0</v>
      </c>
      <c r="S49" s="942">
        <f>SUM(S29:S48)</f>
        <v>0</v>
      </c>
      <c r="T49" s="904"/>
      <c r="U49" s="904"/>
      <c r="V49" s="11"/>
      <c r="W49" s="11"/>
      <c r="X49" s="11"/>
      <c r="Y49" s="11"/>
      <c r="Z49" s="11"/>
      <c r="AA49" s="11"/>
      <c r="AB49" s="65"/>
      <c r="AC49" s="65"/>
      <c r="AD49" s="11"/>
      <c r="AE49" s="11"/>
      <c r="AG49" s="3"/>
      <c r="AH49" s="11"/>
      <c r="AN49" s="15"/>
      <c r="AO49" s="11"/>
      <c r="AP49" s="11"/>
      <c r="AQ49" s="11"/>
      <c r="AR49" s="11"/>
      <c r="AS49" s="11"/>
      <c r="AT49" s="11"/>
      <c r="AU49" s="11"/>
      <c r="AV49" s="11"/>
      <c r="AW49" s="11"/>
      <c r="AX49" s="11"/>
      <c r="AY49" s="65"/>
      <c r="AZ49" s="65"/>
    </row>
    <row r="50" spans="2:52" s="11" customFormat="1" ht="16.5" customHeight="1">
      <c r="B50" s="15"/>
      <c r="C50" s="917"/>
      <c r="D50" s="918"/>
      <c r="E50" s="920"/>
      <c r="F50" s="920"/>
      <c r="G50" s="921"/>
      <c r="L50" s="922"/>
      <c r="M50" s="921"/>
      <c r="N50" s="921"/>
      <c r="P50" s="904"/>
      <c r="Q50" s="940"/>
      <c r="R50" s="939"/>
      <c r="S50" s="939"/>
      <c r="T50" s="904"/>
      <c r="U50" s="904"/>
      <c r="AL50" s="65"/>
      <c r="AM50" s="65"/>
      <c r="AN50" s="15"/>
      <c r="AZ50" s="65"/>
    </row>
    <row r="51" spans="2:52" ht="24.75" customHeight="1">
      <c r="B51" s="15"/>
      <c r="C51" s="1535" t="str">
        <f>CONCATENATE("Informação relativa à Medida Nº 2: ",F13)</f>
        <v xml:space="preserve">Informação relativa à Medida Nº 2: </v>
      </c>
      <c r="D51" s="1535"/>
      <c r="E51" s="1535"/>
      <c r="F51" s="1535"/>
      <c r="G51" s="11"/>
      <c r="H51" s="11"/>
      <c r="I51" s="11"/>
      <c r="J51" s="11"/>
      <c r="K51" s="11"/>
      <c r="L51" s="11"/>
      <c r="M51" s="11"/>
      <c r="N51" s="11"/>
      <c r="O51" s="11"/>
      <c r="P51" s="904"/>
      <c r="Q51" s="934"/>
      <c r="R51" s="934"/>
      <c r="S51" s="934"/>
      <c r="T51" s="904"/>
      <c r="U51" s="904"/>
      <c r="V51" s="11"/>
      <c r="W51" s="11"/>
      <c r="X51" s="11"/>
      <c r="Y51" s="11"/>
      <c r="Z51" s="11"/>
      <c r="AA51" s="11"/>
      <c r="AB51" s="11"/>
      <c r="AC51" s="11"/>
      <c r="AD51" s="11"/>
      <c r="AE51" s="11"/>
      <c r="AF51" s="11"/>
      <c r="AG51" s="11"/>
      <c r="AH51" s="11"/>
      <c r="AI51" s="11"/>
      <c r="AJ51" s="11"/>
      <c r="AK51" s="11"/>
      <c r="AL51" s="65"/>
      <c r="AN51" s="15"/>
      <c r="AO51" s="11"/>
      <c r="AP51" s="11"/>
      <c r="AQ51" s="11"/>
      <c r="AR51" s="11"/>
      <c r="AS51" s="11"/>
      <c r="AT51" s="65"/>
      <c r="AU51" s="65"/>
      <c r="AV51" s="11"/>
      <c r="AW51" s="11"/>
      <c r="AX51" s="11"/>
      <c r="AY51" s="11"/>
      <c r="AZ51" s="65"/>
    </row>
    <row r="52" spans="2:52" ht="12.75" customHeight="1" thickBot="1">
      <c r="B52" s="15"/>
      <c r="C52" s="23"/>
      <c r="D52" s="11"/>
      <c r="E52" s="11"/>
      <c r="F52" s="11"/>
      <c r="G52" s="11"/>
      <c r="H52" s="11"/>
      <c r="I52" s="11"/>
      <c r="J52" s="11"/>
      <c r="K52" s="11"/>
      <c r="L52" s="11"/>
      <c r="M52" s="11"/>
      <c r="N52" s="11"/>
      <c r="O52" s="11"/>
      <c r="P52" s="904"/>
      <c r="Q52" s="934"/>
      <c r="R52" s="934"/>
      <c r="S52" s="934"/>
      <c r="T52" s="904"/>
      <c r="U52" s="904"/>
      <c r="V52" s="11"/>
      <c r="W52" s="11"/>
      <c r="X52" s="11"/>
      <c r="Y52" s="11"/>
      <c r="Z52" s="11"/>
      <c r="AA52" s="11"/>
      <c r="AB52" s="11"/>
      <c r="AC52" s="11"/>
      <c r="AD52" s="11"/>
      <c r="AE52" s="11"/>
      <c r="AF52" s="11"/>
      <c r="AG52" s="11"/>
      <c r="AH52" s="11"/>
      <c r="AI52" s="11"/>
      <c r="AJ52" s="11"/>
      <c r="AK52" s="11"/>
      <c r="AL52" s="65"/>
      <c r="AN52" s="15"/>
      <c r="AO52" s="11"/>
      <c r="AP52" s="11"/>
      <c r="AQ52" s="11"/>
      <c r="AR52" s="11"/>
      <c r="AS52" s="11"/>
      <c r="AT52" s="65"/>
      <c r="AU52" s="65"/>
      <c r="AV52" s="11"/>
      <c r="AW52" s="11"/>
      <c r="AX52" s="11"/>
      <c r="AY52" s="11"/>
      <c r="AZ52" s="65"/>
    </row>
    <row r="53" spans="2:52" ht="39" customHeight="1">
      <c r="B53" s="15"/>
      <c r="C53" s="1536" t="s">
        <v>347</v>
      </c>
      <c r="D53" s="1541" t="s">
        <v>533</v>
      </c>
      <c r="E53" s="1543" t="s">
        <v>348</v>
      </c>
      <c r="F53" s="1547"/>
      <c r="G53" s="1538" t="s">
        <v>349</v>
      </c>
      <c r="H53" s="1528"/>
      <c r="I53" s="1528"/>
      <c r="J53" s="1528"/>
      <c r="K53" s="1529"/>
      <c r="L53" s="1528" t="s">
        <v>350</v>
      </c>
      <c r="M53" s="1528"/>
      <c r="N53" s="1528"/>
      <c r="O53" s="1529"/>
      <c r="P53" s="333"/>
      <c r="Q53" s="1173" t="s">
        <v>357</v>
      </c>
      <c r="R53" s="1173" t="s">
        <v>358</v>
      </c>
      <c r="S53" s="1530" t="s">
        <v>351</v>
      </c>
      <c r="T53" s="904"/>
      <c r="U53" s="904"/>
      <c r="V53" s="11"/>
      <c r="W53" s="11"/>
      <c r="X53" s="11"/>
      <c r="Y53" s="11"/>
      <c r="Z53" s="11"/>
      <c r="AA53" s="65"/>
      <c r="AB53" s="65"/>
      <c r="AC53" s="11"/>
      <c r="AD53" s="11"/>
      <c r="AE53" s="65"/>
      <c r="AG53" s="3"/>
      <c r="AH53" s="3"/>
      <c r="AN53" s="15"/>
      <c r="AO53" s="11"/>
      <c r="AP53" s="11"/>
      <c r="AQ53" s="11"/>
      <c r="AR53" s="11"/>
      <c r="AS53" s="11"/>
      <c r="AT53" s="11"/>
      <c r="AU53" s="11"/>
      <c r="AV53" s="11"/>
      <c r="AW53" s="11"/>
      <c r="AX53" s="11"/>
      <c r="AY53" s="65"/>
      <c r="AZ53" s="11"/>
    </row>
    <row r="54" spans="2:52" ht="34.5" customHeight="1" thickBot="1">
      <c r="B54" s="15"/>
      <c r="C54" s="1537"/>
      <c r="D54" s="1542"/>
      <c r="E54" s="1545"/>
      <c r="F54" s="1548"/>
      <c r="G54" s="911" t="s">
        <v>352</v>
      </c>
      <c r="H54" s="912" t="s">
        <v>353</v>
      </c>
      <c r="I54" s="913" t="s">
        <v>354</v>
      </c>
      <c r="J54" s="1147" t="s">
        <v>477</v>
      </c>
      <c r="K54" s="927" t="s">
        <v>479</v>
      </c>
      <c r="L54" s="1148" t="s">
        <v>356</v>
      </c>
      <c r="M54" s="913" t="s">
        <v>354</v>
      </c>
      <c r="N54" s="1147" t="s">
        <v>477</v>
      </c>
      <c r="O54" s="927" t="s">
        <v>479</v>
      </c>
      <c r="P54" s="333"/>
      <c r="Q54" s="1173" t="s">
        <v>355</v>
      </c>
      <c r="R54" s="1173" t="s">
        <v>355</v>
      </c>
      <c r="S54" s="1530"/>
      <c r="T54" s="904"/>
      <c r="U54" s="904"/>
      <c r="V54" s="11"/>
      <c r="W54" s="11"/>
      <c r="X54" s="11"/>
      <c r="Y54" s="11"/>
      <c r="Z54" s="11"/>
      <c r="AA54" s="65"/>
      <c r="AB54" s="65"/>
      <c r="AC54" s="11"/>
      <c r="AD54" s="11"/>
      <c r="AE54" s="65"/>
      <c r="AG54" s="3"/>
      <c r="AH54" s="3"/>
      <c r="AN54" s="15"/>
      <c r="AO54" s="11"/>
      <c r="AP54" s="11"/>
      <c r="AQ54" s="11"/>
      <c r="AR54" s="11"/>
      <c r="AS54" s="11"/>
      <c r="AT54" s="11"/>
      <c r="AU54" s="11"/>
      <c r="AV54" s="11"/>
      <c r="AW54" s="11"/>
      <c r="AX54" s="11"/>
      <c r="AY54" s="65"/>
      <c r="AZ54" s="11"/>
    </row>
    <row r="55" spans="2:52" ht="16.5" customHeight="1">
      <c r="B55" s="15"/>
      <c r="C55" s="914">
        <v>1</v>
      </c>
      <c r="D55" s="1149"/>
      <c r="E55" s="1531"/>
      <c r="F55" s="1532"/>
      <c r="G55" s="1155"/>
      <c r="H55" s="1156"/>
      <c r="I55" s="1156"/>
      <c r="J55" s="1157">
        <f>(G55+H55)*I55</f>
        <v>0</v>
      </c>
      <c r="K55" s="1158"/>
      <c r="L55" s="1159"/>
      <c r="M55" s="1156"/>
      <c r="N55" s="933">
        <f>L55*M55</f>
        <v>0</v>
      </c>
      <c r="O55" s="1158"/>
      <c r="P55" s="333"/>
      <c r="Q55" s="934">
        <f t="shared" ref="Q55:Q74" si="11">(G55+H55)*I55*K55/1000</f>
        <v>0</v>
      </c>
      <c r="R55" s="934">
        <f t="shared" ref="R55:R74" si="12">L55*M55*O55/1000</f>
        <v>0</v>
      </c>
      <c r="S55" s="934">
        <f t="shared" ref="S55:S74" si="13">Q55-R55</f>
        <v>0</v>
      </c>
      <c r="T55" s="904"/>
      <c r="U55" s="904"/>
      <c r="V55" s="11"/>
      <c r="W55" s="11"/>
      <c r="X55" s="11"/>
      <c r="Y55" s="11"/>
      <c r="Z55" s="11"/>
      <c r="AA55" s="65"/>
      <c r="AB55" s="65"/>
      <c r="AC55" s="11"/>
      <c r="AD55" s="11"/>
      <c r="AE55" s="65"/>
      <c r="AG55" s="3"/>
      <c r="AH55" s="3"/>
      <c r="AN55" s="15"/>
      <c r="AO55" s="11"/>
      <c r="AP55" s="11"/>
      <c r="AQ55" s="11"/>
      <c r="AR55" s="11"/>
      <c r="AS55" s="11"/>
      <c r="AT55" s="11"/>
      <c r="AU55" s="11"/>
      <c r="AV55" s="11"/>
      <c r="AW55" s="11"/>
      <c r="AX55" s="11"/>
      <c r="AY55" s="65"/>
      <c r="AZ55" s="11"/>
    </row>
    <row r="56" spans="2:52" ht="16.5" customHeight="1">
      <c r="B56" s="15"/>
      <c r="C56" s="915">
        <v>2</v>
      </c>
      <c r="D56" s="268"/>
      <c r="E56" s="1533"/>
      <c r="F56" s="1534"/>
      <c r="G56" s="1152"/>
      <c r="H56" s="343"/>
      <c r="I56" s="343"/>
      <c r="J56" s="933">
        <f t="shared" ref="J56:J74" si="14">(G56+H56)*I56</f>
        <v>0</v>
      </c>
      <c r="K56" s="923"/>
      <c r="L56" s="1143"/>
      <c r="M56" s="343"/>
      <c r="N56" s="933">
        <f t="shared" ref="N56:N74" si="15">L56*M56</f>
        <v>0</v>
      </c>
      <c r="O56" s="923"/>
      <c r="P56" s="333"/>
      <c r="Q56" s="934">
        <f t="shared" si="11"/>
        <v>0</v>
      </c>
      <c r="R56" s="934">
        <f t="shared" si="12"/>
        <v>0</v>
      </c>
      <c r="S56" s="934">
        <f t="shared" si="13"/>
        <v>0</v>
      </c>
      <c r="T56" s="904"/>
      <c r="U56" s="904"/>
      <c r="V56" s="11"/>
      <c r="W56" s="11"/>
      <c r="X56" s="11"/>
      <c r="Y56" s="11"/>
      <c r="Z56" s="11"/>
      <c r="AA56" s="65"/>
      <c r="AB56" s="65"/>
      <c r="AC56" s="11"/>
      <c r="AD56" s="11"/>
      <c r="AE56" s="65"/>
      <c r="AG56" s="3"/>
      <c r="AH56" s="3"/>
      <c r="AN56" s="15"/>
      <c r="AO56" s="11"/>
      <c r="AP56" s="11"/>
      <c r="AQ56" s="11"/>
      <c r="AR56" s="11"/>
      <c r="AS56" s="11"/>
      <c r="AT56" s="11"/>
      <c r="AU56" s="11"/>
      <c r="AV56" s="11"/>
      <c r="AW56" s="11"/>
      <c r="AX56" s="11"/>
      <c r="AY56" s="65"/>
      <c r="AZ56" s="11"/>
    </row>
    <row r="57" spans="2:52" ht="16.5" customHeight="1">
      <c r="B57" s="15"/>
      <c r="C57" s="915">
        <v>3</v>
      </c>
      <c r="D57" s="268"/>
      <c r="E57" s="1533"/>
      <c r="F57" s="1534"/>
      <c r="G57" s="1152"/>
      <c r="H57" s="343"/>
      <c r="I57" s="343"/>
      <c r="J57" s="933">
        <f t="shared" si="14"/>
        <v>0</v>
      </c>
      <c r="K57" s="923"/>
      <c r="L57" s="1143"/>
      <c r="M57" s="343"/>
      <c r="N57" s="933">
        <f t="shared" si="15"/>
        <v>0</v>
      </c>
      <c r="O57" s="923"/>
      <c r="P57" s="333"/>
      <c r="Q57" s="934">
        <f t="shared" si="11"/>
        <v>0</v>
      </c>
      <c r="R57" s="934">
        <f t="shared" si="12"/>
        <v>0</v>
      </c>
      <c r="S57" s="934">
        <f t="shared" si="13"/>
        <v>0</v>
      </c>
      <c r="T57" s="904"/>
      <c r="U57" s="904"/>
      <c r="V57" s="11"/>
      <c r="W57" s="11"/>
      <c r="X57" s="11"/>
      <c r="Y57" s="11"/>
      <c r="Z57" s="11"/>
      <c r="AA57" s="65"/>
      <c r="AB57" s="65"/>
      <c r="AC57" s="11"/>
      <c r="AD57" s="11"/>
      <c r="AE57" s="65"/>
      <c r="AG57" s="3"/>
      <c r="AH57" s="3"/>
      <c r="AN57" s="15"/>
      <c r="AO57" s="11"/>
      <c r="AP57" s="11"/>
      <c r="AQ57" s="11"/>
      <c r="AR57" s="11"/>
      <c r="AS57" s="11"/>
      <c r="AT57" s="11"/>
      <c r="AU57" s="11"/>
      <c r="AV57" s="11"/>
      <c r="AW57" s="11"/>
      <c r="AX57" s="11"/>
      <c r="AY57" s="65"/>
      <c r="AZ57" s="11"/>
    </row>
    <row r="58" spans="2:52" ht="16.5" customHeight="1">
      <c r="B58" s="15"/>
      <c r="C58" s="915">
        <v>4</v>
      </c>
      <c r="D58" s="268"/>
      <c r="E58" s="1533"/>
      <c r="F58" s="1534"/>
      <c r="G58" s="1152"/>
      <c r="H58" s="343"/>
      <c r="I58" s="343"/>
      <c r="J58" s="933">
        <f t="shared" si="14"/>
        <v>0</v>
      </c>
      <c r="K58" s="923"/>
      <c r="L58" s="1143"/>
      <c r="M58" s="343"/>
      <c r="N58" s="933">
        <f t="shared" si="15"/>
        <v>0</v>
      </c>
      <c r="O58" s="923"/>
      <c r="P58" s="333"/>
      <c r="Q58" s="934">
        <f t="shared" si="11"/>
        <v>0</v>
      </c>
      <c r="R58" s="934">
        <f t="shared" si="12"/>
        <v>0</v>
      </c>
      <c r="S58" s="934">
        <f t="shared" si="13"/>
        <v>0</v>
      </c>
      <c r="T58" s="904"/>
      <c r="U58" s="904"/>
      <c r="V58" s="11"/>
      <c r="W58" s="11"/>
      <c r="X58" s="11"/>
      <c r="Y58" s="11"/>
      <c r="Z58" s="11"/>
      <c r="AA58" s="65"/>
      <c r="AB58" s="65"/>
      <c r="AC58" s="11"/>
      <c r="AD58" s="11"/>
      <c r="AE58" s="65"/>
      <c r="AG58" s="3"/>
      <c r="AH58" s="3"/>
      <c r="AN58" s="15"/>
      <c r="AO58" s="11"/>
      <c r="AP58" s="11"/>
      <c r="AQ58" s="11"/>
      <c r="AR58" s="11"/>
      <c r="AS58" s="11"/>
      <c r="AT58" s="11"/>
      <c r="AU58" s="11"/>
      <c r="AV58" s="11"/>
      <c r="AW58" s="11"/>
      <c r="AX58" s="11"/>
      <c r="AY58" s="65"/>
      <c r="AZ58" s="11"/>
    </row>
    <row r="59" spans="2:52" ht="16.5" customHeight="1">
      <c r="B59" s="15"/>
      <c r="C59" s="915">
        <v>5</v>
      </c>
      <c r="D59" s="268"/>
      <c r="E59" s="1533"/>
      <c r="F59" s="1534"/>
      <c r="G59" s="1152"/>
      <c r="H59" s="343"/>
      <c r="I59" s="343"/>
      <c r="J59" s="933">
        <f t="shared" si="14"/>
        <v>0</v>
      </c>
      <c r="K59" s="923"/>
      <c r="L59" s="1143"/>
      <c r="M59" s="343"/>
      <c r="N59" s="933">
        <f t="shared" si="15"/>
        <v>0</v>
      </c>
      <c r="O59" s="923"/>
      <c r="P59" s="333"/>
      <c r="Q59" s="934">
        <f t="shared" si="11"/>
        <v>0</v>
      </c>
      <c r="R59" s="934">
        <f t="shared" si="12"/>
        <v>0</v>
      </c>
      <c r="S59" s="934">
        <f t="shared" si="13"/>
        <v>0</v>
      </c>
      <c r="T59" s="904"/>
      <c r="U59" s="904"/>
      <c r="V59" s="11"/>
      <c r="W59" s="11"/>
      <c r="X59" s="11"/>
      <c r="Y59" s="11"/>
      <c r="Z59" s="11"/>
      <c r="AA59" s="65"/>
      <c r="AB59" s="65"/>
      <c r="AC59" s="11"/>
      <c r="AD59" s="11"/>
      <c r="AE59" s="65"/>
      <c r="AG59" s="3"/>
      <c r="AH59" s="3"/>
      <c r="AN59" s="15"/>
      <c r="AO59" s="11"/>
      <c r="AP59" s="11"/>
      <c r="AQ59" s="11"/>
      <c r="AR59" s="11"/>
      <c r="AS59" s="11"/>
      <c r="AT59" s="11"/>
      <c r="AU59" s="11"/>
      <c r="AV59" s="11"/>
      <c r="AW59" s="11"/>
      <c r="AX59" s="11"/>
      <c r="AY59" s="65"/>
      <c r="AZ59" s="11"/>
    </row>
    <row r="60" spans="2:52" ht="16.5" customHeight="1">
      <c r="B60" s="15"/>
      <c r="C60" s="915">
        <v>6</v>
      </c>
      <c r="D60" s="268"/>
      <c r="E60" s="1533"/>
      <c r="F60" s="1534"/>
      <c r="G60" s="1152"/>
      <c r="H60" s="343"/>
      <c r="I60" s="343"/>
      <c r="J60" s="933">
        <f t="shared" si="14"/>
        <v>0</v>
      </c>
      <c r="K60" s="923"/>
      <c r="L60" s="1143"/>
      <c r="M60" s="343"/>
      <c r="N60" s="933">
        <f t="shared" si="15"/>
        <v>0</v>
      </c>
      <c r="O60" s="923"/>
      <c r="P60" s="333"/>
      <c r="Q60" s="934">
        <f t="shared" si="11"/>
        <v>0</v>
      </c>
      <c r="R60" s="934">
        <f t="shared" si="12"/>
        <v>0</v>
      </c>
      <c r="S60" s="934">
        <f t="shared" si="13"/>
        <v>0</v>
      </c>
      <c r="T60" s="904"/>
      <c r="U60" s="904"/>
      <c r="V60" s="11"/>
      <c r="W60" s="11"/>
      <c r="X60" s="11"/>
      <c r="Y60" s="11"/>
      <c r="Z60" s="11"/>
      <c r="AA60" s="11"/>
      <c r="AB60" s="65"/>
      <c r="AC60" s="65"/>
      <c r="AD60" s="11"/>
      <c r="AE60" s="11"/>
      <c r="AG60" s="3"/>
      <c r="AH60" s="11"/>
      <c r="AN60" s="15"/>
      <c r="AO60" s="11"/>
      <c r="AP60" s="11"/>
      <c r="AQ60" s="11"/>
      <c r="AR60" s="11"/>
      <c r="AS60" s="11"/>
      <c r="AT60" s="11"/>
      <c r="AU60" s="11"/>
      <c r="AV60" s="11"/>
      <c r="AW60" s="11"/>
      <c r="AX60" s="11"/>
      <c r="AY60" s="65"/>
      <c r="AZ60" s="65"/>
    </row>
    <row r="61" spans="2:52" ht="16.5" customHeight="1">
      <c r="B61" s="15"/>
      <c r="C61" s="915">
        <v>7</v>
      </c>
      <c r="D61" s="268"/>
      <c r="E61" s="1533"/>
      <c r="F61" s="1534"/>
      <c r="G61" s="1152"/>
      <c r="H61" s="343"/>
      <c r="I61" s="343"/>
      <c r="J61" s="933">
        <f t="shared" si="14"/>
        <v>0</v>
      </c>
      <c r="K61" s="923"/>
      <c r="L61" s="1143"/>
      <c r="M61" s="343"/>
      <c r="N61" s="933">
        <f t="shared" si="15"/>
        <v>0</v>
      </c>
      <c r="O61" s="923"/>
      <c r="P61" s="333"/>
      <c r="Q61" s="934">
        <f t="shared" si="11"/>
        <v>0</v>
      </c>
      <c r="R61" s="934">
        <f t="shared" si="12"/>
        <v>0</v>
      </c>
      <c r="S61" s="934">
        <f t="shared" si="13"/>
        <v>0</v>
      </c>
      <c r="T61" s="904"/>
      <c r="U61" s="904"/>
      <c r="V61" s="11"/>
      <c r="W61" s="11"/>
      <c r="X61" s="11"/>
      <c r="Y61" s="11"/>
      <c r="Z61" s="11"/>
      <c r="AA61" s="11"/>
      <c r="AB61" s="65"/>
      <c r="AC61" s="65"/>
      <c r="AD61" s="11"/>
      <c r="AE61" s="11"/>
      <c r="AG61" s="3"/>
      <c r="AH61" s="11"/>
      <c r="AN61" s="15"/>
      <c r="AO61" s="11"/>
      <c r="AP61" s="11"/>
      <c r="AQ61" s="11"/>
      <c r="AR61" s="11"/>
      <c r="AS61" s="11"/>
      <c r="AT61" s="11"/>
      <c r="AU61" s="11"/>
      <c r="AV61" s="11"/>
      <c r="AW61" s="11"/>
      <c r="AX61" s="11"/>
      <c r="AY61" s="65"/>
      <c r="AZ61" s="65"/>
    </row>
    <row r="62" spans="2:52" ht="16.5" customHeight="1">
      <c r="B62" s="15"/>
      <c r="C62" s="915">
        <v>8</v>
      </c>
      <c r="D62" s="268"/>
      <c r="E62" s="1533"/>
      <c r="F62" s="1534"/>
      <c r="G62" s="1152"/>
      <c r="H62" s="343"/>
      <c r="I62" s="343"/>
      <c r="J62" s="933">
        <f t="shared" si="14"/>
        <v>0</v>
      </c>
      <c r="K62" s="923"/>
      <c r="L62" s="1143"/>
      <c r="M62" s="343"/>
      <c r="N62" s="933">
        <f t="shared" si="15"/>
        <v>0</v>
      </c>
      <c r="O62" s="923"/>
      <c r="P62" s="333"/>
      <c r="Q62" s="934">
        <f t="shared" si="11"/>
        <v>0</v>
      </c>
      <c r="R62" s="934">
        <f t="shared" si="12"/>
        <v>0</v>
      </c>
      <c r="S62" s="934">
        <f t="shared" si="13"/>
        <v>0</v>
      </c>
      <c r="T62" s="904"/>
      <c r="U62" s="904"/>
      <c r="V62" s="11"/>
      <c r="W62" s="11"/>
      <c r="X62" s="11"/>
      <c r="Y62" s="11"/>
      <c r="Z62" s="11"/>
      <c r="AA62" s="11"/>
      <c r="AB62" s="65"/>
      <c r="AC62" s="65"/>
      <c r="AD62" s="11"/>
      <c r="AE62" s="11"/>
      <c r="AG62" s="3"/>
      <c r="AH62" s="11"/>
      <c r="AN62" s="15"/>
      <c r="AO62" s="11"/>
      <c r="AP62" s="11"/>
      <c r="AQ62" s="11"/>
      <c r="AR62" s="11"/>
      <c r="AS62" s="11"/>
      <c r="AT62" s="11"/>
      <c r="AU62" s="11"/>
      <c r="AV62" s="11"/>
      <c r="AW62" s="11"/>
      <c r="AX62" s="11"/>
      <c r="AY62" s="65"/>
      <c r="AZ62" s="65"/>
    </row>
    <row r="63" spans="2:52" ht="16.5" customHeight="1">
      <c r="B63" s="15"/>
      <c r="C63" s="915">
        <v>9</v>
      </c>
      <c r="D63" s="268"/>
      <c r="E63" s="1533"/>
      <c r="F63" s="1534"/>
      <c r="G63" s="1152"/>
      <c r="H63" s="343"/>
      <c r="I63" s="343"/>
      <c r="J63" s="933">
        <f t="shared" si="14"/>
        <v>0</v>
      </c>
      <c r="K63" s="923"/>
      <c r="L63" s="1143"/>
      <c r="M63" s="343"/>
      <c r="N63" s="933">
        <f t="shared" si="15"/>
        <v>0</v>
      </c>
      <c r="O63" s="923"/>
      <c r="P63" s="333"/>
      <c r="Q63" s="934">
        <f t="shared" si="11"/>
        <v>0</v>
      </c>
      <c r="R63" s="934">
        <f t="shared" si="12"/>
        <v>0</v>
      </c>
      <c r="S63" s="934">
        <f t="shared" si="13"/>
        <v>0</v>
      </c>
      <c r="T63" s="904"/>
      <c r="U63" s="904"/>
      <c r="V63" s="11"/>
      <c r="W63" s="11"/>
      <c r="X63" s="11"/>
      <c r="Y63" s="11"/>
      <c r="Z63" s="11"/>
      <c r="AA63" s="11"/>
      <c r="AB63" s="65"/>
      <c r="AC63" s="65"/>
      <c r="AD63" s="11"/>
      <c r="AE63" s="11"/>
      <c r="AG63" s="3"/>
      <c r="AH63" s="11"/>
      <c r="AN63" s="15"/>
      <c r="AO63" s="11"/>
      <c r="AP63" s="11"/>
      <c r="AQ63" s="11"/>
      <c r="AR63" s="11"/>
      <c r="AS63" s="11"/>
      <c r="AT63" s="11"/>
      <c r="AU63" s="11"/>
      <c r="AV63" s="11"/>
      <c r="AW63" s="11"/>
      <c r="AX63" s="11"/>
      <c r="AY63" s="65"/>
      <c r="AZ63" s="65"/>
    </row>
    <row r="64" spans="2:52" ht="16.5" customHeight="1">
      <c r="B64" s="15"/>
      <c r="C64" s="915">
        <v>10</v>
      </c>
      <c r="D64" s="268"/>
      <c r="E64" s="1533"/>
      <c r="F64" s="1534"/>
      <c r="G64" s="1152"/>
      <c r="H64" s="343"/>
      <c r="I64" s="343"/>
      <c r="J64" s="933">
        <f t="shared" si="14"/>
        <v>0</v>
      </c>
      <c r="K64" s="923"/>
      <c r="L64" s="1143"/>
      <c r="M64" s="343"/>
      <c r="N64" s="933">
        <f t="shared" si="15"/>
        <v>0</v>
      </c>
      <c r="O64" s="923"/>
      <c r="P64" s="333"/>
      <c r="Q64" s="934">
        <f t="shared" si="11"/>
        <v>0</v>
      </c>
      <c r="R64" s="934">
        <f t="shared" si="12"/>
        <v>0</v>
      </c>
      <c r="S64" s="934">
        <f t="shared" si="13"/>
        <v>0</v>
      </c>
      <c r="T64" s="904"/>
      <c r="U64" s="904"/>
      <c r="V64" s="11"/>
      <c r="W64" s="11"/>
      <c r="X64" s="11"/>
      <c r="Y64" s="11"/>
      <c r="Z64" s="11"/>
      <c r="AA64" s="11"/>
      <c r="AB64" s="65"/>
      <c r="AC64" s="65"/>
      <c r="AD64" s="11"/>
      <c r="AE64" s="11"/>
      <c r="AG64" s="3"/>
      <c r="AH64" s="11"/>
      <c r="AN64" s="15"/>
      <c r="AO64" s="11"/>
      <c r="AP64" s="11"/>
      <c r="AQ64" s="11"/>
      <c r="AR64" s="11"/>
      <c r="AS64" s="11"/>
      <c r="AT64" s="11"/>
      <c r="AU64" s="11"/>
      <c r="AV64" s="11"/>
      <c r="AW64" s="11"/>
      <c r="AX64" s="11"/>
      <c r="AY64" s="65"/>
      <c r="AZ64" s="65"/>
    </row>
    <row r="65" spans="2:52" ht="16.5" customHeight="1">
      <c r="B65" s="15"/>
      <c r="C65" s="915">
        <v>11</v>
      </c>
      <c r="D65" s="268"/>
      <c r="E65" s="1533"/>
      <c r="F65" s="1534"/>
      <c r="G65" s="1152"/>
      <c r="H65" s="343"/>
      <c r="I65" s="343"/>
      <c r="J65" s="933">
        <f t="shared" si="14"/>
        <v>0</v>
      </c>
      <c r="K65" s="923"/>
      <c r="L65" s="1143"/>
      <c r="M65" s="343"/>
      <c r="N65" s="933">
        <f t="shared" si="15"/>
        <v>0</v>
      </c>
      <c r="O65" s="923"/>
      <c r="P65" s="333"/>
      <c r="Q65" s="934">
        <f t="shared" si="11"/>
        <v>0</v>
      </c>
      <c r="R65" s="934">
        <f t="shared" si="12"/>
        <v>0</v>
      </c>
      <c r="S65" s="934">
        <f t="shared" si="13"/>
        <v>0</v>
      </c>
      <c r="T65" s="904"/>
      <c r="U65" s="904"/>
      <c r="V65" s="11"/>
      <c r="W65" s="11"/>
      <c r="X65" s="11"/>
      <c r="Y65" s="11"/>
      <c r="Z65" s="11"/>
      <c r="AA65" s="11"/>
      <c r="AB65" s="65"/>
      <c r="AC65" s="65"/>
      <c r="AD65" s="11"/>
      <c r="AE65" s="11"/>
      <c r="AG65" s="3"/>
      <c r="AH65" s="11"/>
      <c r="AN65" s="15"/>
      <c r="AO65" s="11"/>
      <c r="AP65" s="11"/>
      <c r="AQ65" s="11"/>
      <c r="AR65" s="11"/>
      <c r="AS65" s="11"/>
      <c r="AT65" s="11"/>
      <c r="AU65" s="11"/>
      <c r="AV65" s="11"/>
      <c r="AW65" s="11"/>
      <c r="AX65" s="11"/>
      <c r="AY65" s="65"/>
      <c r="AZ65" s="65"/>
    </row>
    <row r="66" spans="2:52" ht="16.5" customHeight="1">
      <c r="B66" s="15"/>
      <c r="C66" s="915">
        <v>12</v>
      </c>
      <c r="D66" s="268"/>
      <c r="E66" s="1533"/>
      <c r="F66" s="1534"/>
      <c r="G66" s="1152"/>
      <c r="H66" s="343"/>
      <c r="I66" s="343"/>
      <c r="J66" s="933">
        <f t="shared" si="14"/>
        <v>0</v>
      </c>
      <c r="K66" s="923"/>
      <c r="L66" s="1143"/>
      <c r="M66" s="343"/>
      <c r="N66" s="933">
        <f t="shared" si="15"/>
        <v>0</v>
      </c>
      <c r="O66" s="923"/>
      <c r="P66" s="333"/>
      <c r="Q66" s="934">
        <f t="shared" si="11"/>
        <v>0</v>
      </c>
      <c r="R66" s="934">
        <f t="shared" si="12"/>
        <v>0</v>
      </c>
      <c r="S66" s="934">
        <f t="shared" si="13"/>
        <v>0</v>
      </c>
      <c r="T66" s="904"/>
      <c r="U66" s="904"/>
      <c r="V66" s="11"/>
      <c r="W66" s="11"/>
      <c r="X66" s="11"/>
      <c r="Y66" s="11"/>
      <c r="Z66" s="11"/>
      <c r="AA66" s="11"/>
      <c r="AB66" s="65"/>
      <c r="AC66" s="65"/>
      <c r="AD66" s="11"/>
      <c r="AE66" s="11"/>
      <c r="AG66" s="3"/>
      <c r="AH66" s="11"/>
      <c r="AN66" s="15"/>
      <c r="AO66" s="11"/>
      <c r="AP66" s="11"/>
      <c r="AQ66" s="11"/>
      <c r="AR66" s="11"/>
      <c r="AS66" s="11"/>
      <c r="AT66" s="11"/>
      <c r="AU66" s="11"/>
      <c r="AV66" s="11"/>
      <c r="AW66" s="11"/>
      <c r="AX66" s="11"/>
      <c r="AY66" s="65"/>
      <c r="AZ66" s="65"/>
    </row>
    <row r="67" spans="2:52" ht="16.5" customHeight="1">
      <c r="B67" s="15"/>
      <c r="C67" s="915">
        <v>13</v>
      </c>
      <c r="D67" s="268"/>
      <c r="E67" s="1533"/>
      <c r="F67" s="1534"/>
      <c r="G67" s="1152"/>
      <c r="H67" s="343"/>
      <c r="I67" s="343"/>
      <c r="J67" s="933">
        <f t="shared" si="14"/>
        <v>0</v>
      </c>
      <c r="K67" s="923"/>
      <c r="L67" s="1143"/>
      <c r="M67" s="343"/>
      <c r="N67" s="933">
        <f t="shared" si="15"/>
        <v>0</v>
      </c>
      <c r="O67" s="923"/>
      <c r="P67" s="333"/>
      <c r="Q67" s="934">
        <f t="shared" si="11"/>
        <v>0</v>
      </c>
      <c r="R67" s="934">
        <f t="shared" si="12"/>
        <v>0</v>
      </c>
      <c r="S67" s="934">
        <f t="shared" si="13"/>
        <v>0</v>
      </c>
      <c r="T67" s="904"/>
      <c r="U67" s="904"/>
      <c r="V67" s="11"/>
      <c r="W67" s="11"/>
      <c r="X67" s="11"/>
      <c r="Y67" s="11"/>
      <c r="Z67" s="11"/>
      <c r="AA67" s="11"/>
      <c r="AB67" s="65"/>
      <c r="AC67" s="65"/>
      <c r="AD67" s="11"/>
      <c r="AE67" s="11"/>
      <c r="AG67" s="3"/>
      <c r="AH67" s="11"/>
      <c r="AN67" s="15"/>
      <c r="AO67" s="11"/>
      <c r="AP67" s="11"/>
      <c r="AQ67" s="11"/>
      <c r="AR67" s="11"/>
      <c r="AS67" s="11"/>
      <c r="AT67" s="11"/>
      <c r="AU67" s="11"/>
      <c r="AV67" s="11"/>
      <c r="AW67" s="11"/>
      <c r="AX67" s="11"/>
      <c r="AY67" s="65"/>
      <c r="AZ67" s="65"/>
    </row>
    <row r="68" spans="2:52" ht="16.5" customHeight="1">
      <c r="B68" s="15"/>
      <c r="C68" s="915">
        <v>14</v>
      </c>
      <c r="D68" s="268"/>
      <c r="E68" s="1533"/>
      <c r="F68" s="1534"/>
      <c r="G68" s="1152"/>
      <c r="H68" s="343"/>
      <c r="I68" s="343"/>
      <c r="J68" s="933">
        <f t="shared" si="14"/>
        <v>0</v>
      </c>
      <c r="K68" s="923"/>
      <c r="L68" s="1143"/>
      <c r="M68" s="343"/>
      <c r="N68" s="933">
        <f t="shared" si="15"/>
        <v>0</v>
      </c>
      <c r="O68" s="923"/>
      <c r="P68" s="333"/>
      <c r="Q68" s="934">
        <f t="shared" si="11"/>
        <v>0</v>
      </c>
      <c r="R68" s="934">
        <f t="shared" si="12"/>
        <v>0</v>
      </c>
      <c r="S68" s="934">
        <f t="shared" si="13"/>
        <v>0</v>
      </c>
      <c r="T68" s="904"/>
      <c r="U68" s="904"/>
      <c r="V68" s="11"/>
      <c r="W68" s="11"/>
      <c r="X68" s="11"/>
      <c r="Y68" s="11"/>
      <c r="Z68" s="11"/>
      <c r="AA68" s="11"/>
      <c r="AB68" s="65"/>
      <c r="AC68" s="65"/>
      <c r="AD68" s="11"/>
      <c r="AE68" s="11"/>
      <c r="AG68" s="3"/>
      <c r="AH68" s="11"/>
      <c r="AN68" s="15"/>
      <c r="AO68" s="11"/>
      <c r="AP68" s="11"/>
      <c r="AQ68" s="11"/>
      <c r="AR68" s="11"/>
      <c r="AS68" s="11"/>
      <c r="AT68" s="11"/>
      <c r="AU68" s="11"/>
      <c r="AV68" s="11"/>
      <c r="AW68" s="11"/>
      <c r="AX68" s="11"/>
      <c r="AY68" s="65"/>
      <c r="AZ68" s="65"/>
    </row>
    <row r="69" spans="2:52" ht="16.5" customHeight="1">
      <c r="B69" s="15"/>
      <c r="C69" s="915">
        <v>15</v>
      </c>
      <c r="D69" s="268"/>
      <c r="E69" s="1533"/>
      <c r="F69" s="1534"/>
      <c r="G69" s="1152"/>
      <c r="H69" s="343"/>
      <c r="I69" s="343"/>
      <c r="J69" s="933">
        <f t="shared" si="14"/>
        <v>0</v>
      </c>
      <c r="K69" s="923"/>
      <c r="L69" s="1143"/>
      <c r="M69" s="343"/>
      <c r="N69" s="933">
        <f t="shared" si="15"/>
        <v>0</v>
      </c>
      <c r="O69" s="923"/>
      <c r="P69" s="333"/>
      <c r="Q69" s="934">
        <f t="shared" si="11"/>
        <v>0</v>
      </c>
      <c r="R69" s="934">
        <f t="shared" si="12"/>
        <v>0</v>
      </c>
      <c r="S69" s="934">
        <f t="shared" si="13"/>
        <v>0</v>
      </c>
      <c r="T69" s="904"/>
      <c r="U69" s="904"/>
      <c r="V69" s="11"/>
      <c r="W69" s="11"/>
      <c r="X69" s="11"/>
      <c r="Y69" s="11"/>
      <c r="Z69" s="11"/>
      <c r="AA69" s="11"/>
      <c r="AB69" s="65"/>
      <c r="AC69" s="65"/>
      <c r="AD69" s="11"/>
      <c r="AE69" s="11"/>
      <c r="AG69" s="3"/>
      <c r="AH69" s="11"/>
      <c r="AN69" s="15"/>
      <c r="AO69" s="11"/>
      <c r="AP69" s="11"/>
      <c r="AQ69" s="11"/>
      <c r="AR69" s="11"/>
      <c r="AS69" s="11"/>
      <c r="AT69" s="11"/>
      <c r="AU69" s="11"/>
      <c r="AV69" s="11"/>
      <c r="AW69" s="11"/>
      <c r="AX69" s="11"/>
      <c r="AY69" s="65"/>
      <c r="AZ69" s="65"/>
    </row>
    <row r="70" spans="2:52" ht="16.5" customHeight="1">
      <c r="B70" s="15"/>
      <c r="C70" s="915">
        <v>16</v>
      </c>
      <c r="D70" s="268"/>
      <c r="E70" s="1533"/>
      <c r="F70" s="1534"/>
      <c r="G70" s="1152"/>
      <c r="H70" s="343"/>
      <c r="I70" s="343"/>
      <c r="J70" s="933">
        <f t="shared" si="14"/>
        <v>0</v>
      </c>
      <c r="K70" s="923"/>
      <c r="L70" s="1143"/>
      <c r="M70" s="343"/>
      <c r="N70" s="933">
        <f t="shared" si="15"/>
        <v>0</v>
      </c>
      <c r="O70" s="923"/>
      <c r="P70" s="333"/>
      <c r="Q70" s="934">
        <f t="shared" si="11"/>
        <v>0</v>
      </c>
      <c r="R70" s="934">
        <f t="shared" si="12"/>
        <v>0</v>
      </c>
      <c r="S70" s="934">
        <f t="shared" si="13"/>
        <v>0</v>
      </c>
      <c r="T70" s="904"/>
      <c r="U70" s="904"/>
      <c r="V70" s="11"/>
      <c r="W70" s="11"/>
      <c r="X70" s="11"/>
      <c r="Y70" s="11"/>
      <c r="Z70" s="11"/>
      <c r="AA70" s="11"/>
      <c r="AB70" s="65"/>
      <c r="AC70" s="65"/>
      <c r="AD70" s="11"/>
      <c r="AE70" s="11"/>
      <c r="AG70" s="3"/>
      <c r="AH70" s="11"/>
      <c r="AN70" s="15"/>
      <c r="AO70" s="11"/>
      <c r="AP70" s="11"/>
      <c r="AQ70" s="11"/>
      <c r="AR70" s="11"/>
      <c r="AS70" s="11"/>
      <c r="AT70" s="11"/>
      <c r="AU70" s="11"/>
      <c r="AV70" s="11"/>
      <c r="AW70" s="11"/>
      <c r="AX70" s="11"/>
      <c r="AY70" s="65"/>
      <c r="AZ70" s="65"/>
    </row>
    <row r="71" spans="2:52" ht="16.5" customHeight="1">
      <c r="B71" s="15"/>
      <c r="C71" s="915">
        <v>17</v>
      </c>
      <c r="D71" s="268"/>
      <c r="E71" s="1533"/>
      <c r="F71" s="1534"/>
      <c r="G71" s="1152"/>
      <c r="H71" s="343"/>
      <c r="I71" s="343"/>
      <c r="J71" s="933">
        <f t="shared" si="14"/>
        <v>0</v>
      </c>
      <c r="K71" s="923"/>
      <c r="L71" s="1143"/>
      <c r="M71" s="343"/>
      <c r="N71" s="933">
        <f t="shared" si="15"/>
        <v>0</v>
      </c>
      <c r="O71" s="923"/>
      <c r="P71" s="333"/>
      <c r="Q71" s="934">
        <f t="shared" si="11"/>
        <v>0</v>
      </c>
      <c r="R71" s="934">
        <f t="shared" si="12"/>
        <v>0</v>
      </c>
      <c r="S71" s="934">
        <f t="shared" si="13"/>
        <v>0</v>
      </c>
      <c r="T71" s="904"/>
      <c r="U71" s="904"/>
      <c r="V71" s="11"/>
      <c r="W71" s="11"/>
      <c r="X71" s="11"/>
      <c r="Y71" s="11"/>
      <c r="Z71" s="11"/>
      <c r="AA71" s="11"/>
      <c r="AB71" s="65"/>
      <c r="AC71" s="65"/>
      <c r="AD71" s="11"/>
      <c r="AE71" s="11"/>
      <c r="AG71" s="3"/>
      <c r="AH71" s="11"/>
      <c r="AN71" s="15"/>
      <c r="AO71" s="11"/>
      <c r="AP71" s="11"/>
      <c r="AQ71" s="11"/>
      <c r="AR71" s="11"/>
      <c r="AS71" s="11"/>
      <c r="AT71" s="11"/>
      <c r="AU71" s="11"/>
      <c r="AV71" s="11"/>
      <c r="AW71" s="11"/>
      <c r="AX71" s="11"/>
      <c r="AY71" s="65"/>
      <c r="AZ71" s="65"/>
    </row>
    <row r="72" spans="2:52" ht="16.5" customHeight="1">
      <c r="B72" s="15"/>
      <c r="C72" s="915">
        <v>18</v>
      </c>
      <c r="D72" s="268"/>
      <c r="E72" s="1533"/>
      <c r="F72" s="1534"/>
      <c r="G72" s="1152"/>
      <c r="H72" s="343"/>
      <c r="I72" s="343"/>
      <c r="J72" s="933">
        <f t="shared" si="14"/>
        <v>0</v>
      </c>
      <c r="K72" s="923"/>
      <c r="L72" s="1143"/>
      <c r="M72" s="343"/>
      <c r="N72" s="933">
        <f t="shared" si="15"/>
        <v>0</v>
      </c>
      <c r="O72" s="923"/>
      <c r="P72" s="333"/>
      <c r="Q72" s="934">
        <f t="shared" si="11"/>
        <v>0</v>
      </c>
      <c r="R72" s="934">
        <f t="shared" si="12"/>
        <v>0</v>
      </c>
      <c r="S72" s="934">
        <f t="shared" si="13"/>
        <v>0</v>
      </c>
      <c r="T72" s="904"/>
      <c r="U72" s="904"/>
      <c r="V72" s="11"/>
      <c r="W72" s="11"/>
      <c r="X72" s="11"/>
      <c r="Y72" s="11"/>
      <c r="Z72" s="11"/>
      <c r="AA72" s="11"/>
      <c r="AB72" s="65"/>
      <c r="AC72" s="65"/>
      <c r="AD72" s="11"/>
      <c r="AE72" s="11"/>
      <c r="AG72" s="3"/>
      <c r="AH72" s="11"/>
      <c r="AN72" s="15"/>
      <c r="AO72" s="11"/>
      <c r="AP72" s="11"/>
      <c r="AQ72" s="11"/>
      <c r="AR72" s="11"/>
      <c r="AS72" s="11"/>
      <c r="AT72" s="11"/>
      <c r="AU72" s="11"/>
      <c r="AV72" s="11"/>
      <c r="AW72" s="11"/>
      <c r="AX72" s="11"/>
      <c r="AY72" s="65"/>
      <c r="AZ72" s="65"/>
    </row>
    <row r="73" spans="2:52" ht="16.5" customHeight="1">
      <c r="B73" s="15"/>
      <c r="C73" s="915">
        <v>19</v>
      </c>
      <c r="D73" s="268"/>
      <c r="E73" s="1533"/>
      <c r="F73" s="1534"/>
      <c r="G73" s="1152"/>
      <c r="H73" s="343"/>
      <c r="I73" s="343"/>
      <c r="J73" s="933">
        <f t="shared" si="14"/>
        <v>0</v>
      </c>
      <c r="K73" s="923"/>
      <c r="L73" s="1143"/>
      <c r="M73" s="343"/>
      <c r="N73" s="933">
        <f t="shared" si="15"/>
        <v>0</v>
      </c>
      <c r="O73" s="923"/>
      <c r="P73" s="333"/>
      <c r="Q73" s="934">
        <f t="shared" si="11"/>
        <v>0</v>
      </c>
      <c r="R73" s="934">
        <f t="shared" si="12"/>
        <v>0</v>
      </c>
      <c r="S73" s="934">
        <f t="shared" si="13"/>
        <v>0</v>
      </c>
      <c r="T73" s="904"/>
      <c r="U73" s="904"/>
      <c r="V73" s="11"/>
      <c r="W73" s="11"/>
      <c r="X73" s="11"/>
      <c r="Y73" s="11"/>
      <c r="Z73" s="11"/>
      <c r="AA73" s="11"/>
      <c r="AB73" s="65"/>
      <c r="AC73" s="65"/>
      <c r="AD73" s="11"/>
      <c r="AE73" s="11"/>
      <c r="AG73" s="3"/>
      <c r="AH73" s="11"/>
      <c r="AN73" s="15"/>
      <c r="AO73" s="11"/>
      <c r="AP73" s="11"/>
      <c r="AQ73" s="11"/>
      <c r="AR73" s="11"/>
      <c r="AS73" s="11"/>
      <c r="AT73" s="11"/>
      <c r="AU73" s="11"/>
      <c r="AV73" s="11"/>
      <c r="AW73" s="11"/>
      <c r="AX73" s="11"/>
      <c r="AY73" s="65"/>
      <c r="AZ73" s="65"/>
    </row>
    <row r="74" spans="2:52" ht="16.5" customHeight="1" thickBot="1">
      <c r="B74" s="15"/>
      <c r="C74" s="916">
        <v>20</v>
      </c>
      <c r="D74" s="270"/>
      <c r="E74" s="1539"/>
      <c r="F74" s="1540"/>
      <c r="G74" s="1153"/>
      <c r="H74" s="346"/>
      <c r="I74" s="346"/>
      <c r="J74" s="1154">
        <f t="shared" si="14"/>
        <v>0</v>
      </c>
      <c r="K74" s="924"/>
      <c r="L74" s="1144"/>
      <c r="M74" s="346"/>
      <c r="N74" s="1154">
        <f t="shared" si="15"/>
        <v>0</v>
      </c>
      <c r="O74" s="924"/>
      <c r="P74" s="333"/>
      <c r="Q74" s="934">
        <f t="shared" si="11"/>
        <v>0</v>
      </c>
      <c r="R74" s="934">
        <f t="shared" si="12"/>
        <v>0</v>
      </c>
      <c r="S74" s="934">
        <f t="shared" si="13"/>
        <v>0</v>
      </c>
      <c r="T74" s="904"/>
      <c r="U74" s="904"/>
      <c r="V74" s="11"/>
      <c r="W74" s="11"/>
      <c r="X74" s="11"/>
      <c r="Y74" s="11"/>
      <c r="Z74" s="11"/>
      <c r="AA74" s="11"/>
      <c r="AB74" s="65"/>
      <c r="AC74" s="65"/>
      <c r="AD74" s="11"/>
      <c r="AE74" s="11"/>
      <c r="AG74" s="3"/>
      <c r="AH74" s="11"/>
      <c r="AN74" s="15"/>
      <c r="AO74" s="11"/>
      <c r="AP74" s="11"/>
      <c r="AQ74" s="11"/>
      <c r="AR74" s="11"/>
      <c r="AS74" s="11"/>
      <c r="AT74" s="11"/>
      <c r="AU74" s="11"/>
      <c r="AV74" s="11"/>
      <c r="AW74" s="11"/>
      <c r="AX74" s="11"/>
      <c r="AY74" s="65"/>
      <c r="AZ74" s="65"/>
    </row>
    <row r="75" spans="2:52" ht="16.5" customHeight="1" thickBot="1">
      <c r="B75" s="15"/>
      <c r="C75" s="917"/>
      <c r="D75" s="918"/>
      <c r="E75" s="919"/>
      <c r="F75" s="919"/>
      <c r="G75" s="624">
        <f>SUM(G55:G74)</f>
        <v>0</v>
      </c>
      <c r="H75" s="624">
        <f>SUM(H55:H74)</f>
        <v>0</v>
      </c>
      <c r="I75" s="622">
        <f>SUM(I55:I74)</f>
        <v>0</v>
      </c>
      <c r="J75" s="624">
        <f>SUM(J55:J74)</f>
        <v>0</v>
      </c>
      <c r="K75" s="11"/>
      <c r="L75" s="624">
        <f>SUM(L55:L74)</f>
        <v>0</v>
      </c>
      <c r="M75" s="622">
        <f>SUM(M55:M74)</f>
        <v>0</v>
      </c>
      <c r="N75" s="624">
        <f>SUM(N55:N74)</f>
        <v>0</v>
      </c>
      <c r="O75" s="11"/>
      <c r="P75" s="333"/>
      <c r="Q75" s="942">
        <f>SUM(Q55:Q74)</f>
        <v>0</v>
      </c>
      <c r="R75" s="942">
        <f>SUM(R55:R74)</f>
        <v>0</v>
      </c>
      <c r="S75" s="942">
        <f>SUM(S55:S74)</f>
        <v>0</v>
      </c>
      <c r="T75" s="904"/>
      <c r="U75" s="904"/>
      <c r="V75" s="11"/>
      <c r="W75" s="11"/>
      <c r="X75" s="11"/>
      <c r="Y75" s="11"/>
      <c r="Z75" s="11"/>
      <c r="AA75" s="11"/>
      <c r="AB75" s="65"/>
      <c r="AC75" s="65"/>
      <c r="AD75" s="11"/>
      <c r="AE75" s="11"/>
      <c r="AG75" s="3"/>
      <c r="AH75" s="11"/>
      <c r="AN75" s="15"/>
      <c r="AO75" s="11"/>
      <c r="AP75" s="11"/>
      <c r="AQ75" s="11"/>
      <c r="AR75" s="11"/>
      <c r="AS75" s="11"/>
      <c r="AT75" s="11"/>
      <c r="AU75" s="11"/>
      <c r="AV75" s="11"/>
      <c r="AW75" s="11"/>
      <c r="AX75" s="11"/>
      <c r="AY75" s="65"/>
      <c r="AZ75" s="65"/>
    </row>
    <row r="76" spans="2:52" s="11" customFormat="1" ht="16.5" customHeight="1">
      <c r="B76" s="15"/>
      <c r="C76" s="917"/>
      <c r="D76" s="918"/>
      <c r="E76" s="920"/>
      <c r="F76" s="920"/>
      <c r="G76" s="921"/>
      <c r="L76" s="922"/>
      <c r="M76" s="921"/>
      <c r="N76" s="921"/>
      <c r="P76" s="904"/>
      <c r="Q76" s="940"/>
      <c r="R76" s="939"/>
      <c r="S76" s="939"/>
      <c r="T76" s="904"/>
      <c r="U76" s="904"/>
      <c r="AL76" s="65"/>
      <c r="AN76" s="15"/>
      <c r="AT76" s="65"/>
      <c r="AU76" s="65"/>
      <c r="AZ76" s="65"/>
    </row>
    <row r="77" spans="2:52" ht="24.75" customHeight="1">
      <c r="B77" s="15"/>
      <c r="C77" s="1535" t="str">
        <f>CONCATENATE("Informação relativa à Medida Nº 3: ",F14)</f>
        <v xml:space="preserve">Informação relativa à Medida Nº 3: </v>
      </c>
      <c r="D77" s="1535"/>
      <c r="E77" s="1535"/>
      <c r="F77" s="1535"/>
      <c r="G77" s="11"/>
      <c r="H77" s="11"/>
      <c r="I77" s="11"/>
      <c r="J77" s="11"/>
      <c r="K77" s="11"/>
      <c r="L77" s="11"/>
      <c r="M77" s="11"/>
      <c r="N77" s="11"/>
      <c r="O77" s="11"/>
      <c r="P77" s="904"/>
      <c r="Q77" s="934"/>
      <c r="R77" s="934"/>
      <c r="S77" s="934"/>
      <c r="T77" s="904"/>
      <c r="U77" s="904"/>
      <c r="V77" s="11"/>
      <c r="W77" s="11"/>
      <c r="X77" s="11"/>
      <c r="Y77" s="11"/>
      <c r="Z77" s="11"/>
      <c r="AA77" s="11"/>
      <c r="AB77" s="11"/>
      <c r="AC77" s="11"/>
      <c r="AD77" s="11"/>
      <c r="AE77" s="11"/>
      <c r="AF77" s="11"/>
      <c r="AG77" s="11"/>
      <c r="AH77" s="11"/>
      <c r="AI77" s="11"/>
      <c r="AJ77" s="11"/>
      <c r="AK77" s="11"/>
      <c r="AL77" s="65"/>
      <c r="AN77" s="15"/>
      <c r="AO77" s="11"/>
      <c r="AP77" s="11"/>
      <c r="AQ77" s="11"/>
      <c r="AR77" s="11"/>
      <c r="AS77" s="11"/>
      <c r="AT77" s="65"/>
      <c r="AU77" s="65"/>
      <c r="AV77" s="11"/>
      <c r="AW77" s="11"/>
      <c r="AX77" s="11"/>
      <c r="AY77" s="11"/>
      <c r="AZ77" s="65"/>
    </row>
    <row r="78" spans="2:52" ht="12.75" customHeight="1" thickBot="1">
      <c r="B78" s="15"/>
      <c r="C78" s="23"/>
      <c r="D78" s="11"/>
      <c r="E78" s="11"/>
      <c r="F78" s="11"/>
      <c r="G78" s="11"/>
      <c r="H78" s="11"/>
      <c r="I78" s="11"/>
      <c r="J78" s="11"/>
      <c r="K78" s="11"/>
      <c r="L78" s="11"/>
      <c r="M78" s="11"/>
      <c r="N78" s="11"/>
      <c r="O78" s="11"/>
      <c r="P78" s="904"/>
      <c r="Q78" s="934"/>
      <c r="R78" s="934"/>
      <c r="S78" s="934"/>
      <c r="T78" s="904"/>
      <c r="U78" s="904"/>
      <c r="V78" s="11"/>
      <c r="W78" s="11"/>
      <c r="X78" s="11"/>
      <c r="Y78" s="11"/>
      <c r="Z78" s="11"/>
      <c r="AA78" s="11"/>
      <c r="AB78" s="11"/>
      <c r="AC78" s="11"/>
      <c r="AD78" s="11"/>
      <c r="AE78" s="11"/>
      <c r="AF78" s="11"/>
      <c r="AG78" s="11"/>
      <c r="AH78" s="11"/>
      <c r="AI78" s="11"/>
      <c r="AJ78" s="11"/>
      <c r="AK78" s="11"/>
      <c r="AL78" s="65"/>
      <c r="AN78" s="15"/>
      <c r="AO78" s="11"/>
      <c r="AP78" s="11"/>
      <c r="AQ78" s="11"/>
      <c r="AR78" s="11"/>
      <c r="AS78" s="11"/>
      <c r="AT78" s="65"/>
      <c r="AU78" s="65"/>
      <c r="AV78" s="11"/>
      <c r="AW78" s="11"/>
      <c r="AX78" s="11"/>
      <c r="AY78" s="11"/>
      <c r="AZ78" s="65"/>
    </row>
    <row r="79" spans="2:52" ht="39" customHeight="1">
      <c r="B79" s="15"/>
      <c r="C79" s="1536" t="s">
        <v>347</v>
      </c>
      <c r="D79" s="1541" t="s">
        <v>533</v>
      </c>
      <c r="E79" s="1543" t="s">
        <v>348</v>
      </c>
      <c r="F79" s="1544"/>
      <c r="G79" s="1538" t="s">
        <v>349</v>
      </c>
      <c r="H79" s="1528"/>
      <c r="I79" s="1528"/>
      <c r="J79" s="1528"/>
      <c r="K79" s="1529"/>
      <c r="L79" s="1528" t="s">
        <v>350</v>
      </c>
      <c r="M79" s="1528"/>
      <c r="N79" s="1528"/>
      <c r="O79" s="1529"/>
      <c r="P79" s="333"/>
      <c r="Q79" s="1173" t="s">
        <v>357</v>
      </c>
      <c r="R79" s="1173" t="s">
        <v>358</v>
      </c>
      <c r="S79" s="1530" t="s">
        <v>351</v>
      </c>
      <c r="T79" s="904"/>
      <c r="U79" s="904"/>
      <c r="V79" s="11"/>
      <c r="W79" s="11"/>
      <c r="X79" s="11"/>
      <c r="Y79" s="11"/>
      <c r="Z79" s="11"/>
      <c r="AA79" s="65"/>
      <c r="AB79" s="65"/>
      <c r="AC79" s="11"/>
      <c r="AD79" s="11"/>
      <c r="AE79" s="65"/>
      <c r="AG79" s="3"/>
      <c r="AH79" s="3"/>
      <c r="AN79" s="15"/>
      <c r="AO79" s="11"/>
      <c r="AP79" s="11"/>
      <c r="AQ79" s="11"/>
      <c r="AR79" s="11"/>
      <c r="AS79" s="11"/>
      <c r="AT79" s="11"/>
      <c r="AU79" s="11"/>
      <c r="AV79" s="11"/>
      <c r="AW79" s="11"/>
      <c r="AX79" s="11"/>
      <c r="AY79" s="65"/>
      <c r="AZ79" s="11"/>
    </row>
    <row r="80" spans="2:52" ht="34.5" customHeight="1" thickBot="1">
      <c r="B80" s="15"/>
      <c r="C80" s="1537"/>
      <c r="D80" s="1542"/>
      <c r="E80" s="1545"/>
      <c r="F80" s="1546"/>
      <c r="G80" s="911" t="s">
        <v>352</v>
      </c>
      <c r="H80" s="912" t="s">
        <v>353</v>
      </c>
      <c r="I80" s="913" t="s">
        <v>354</v>
      </c>
      <c r="J80" s="1147" t="s">
        <v>477</v>
      </c>
      <c r="K80" s="927" t="s">
        <v>479</v>
      </c>
      <c r="L80" s="1148" t="s">
        <v>356</v>
      </c>
      <c r="M80" s="913" t="s">
        <v>354</v>
      </c>
      <c r="N80" s="1147" t="s">
        <v>477</v>
      </c>
      <c r="O80" s="927" t="s">
        <v>479</v>
      </c>
      <c r="P80" s="333"/>
      <c r="Q80" s="1173" t="s">
        <v>355</v>
      </c>
      <c r="R80" s="1173" t="s">
        <v>355</v>
      </c>
      <c r="S80" s="1530"/>
      <c r="T80" s="904"/>
      <c r="U80" s="904"/>
      <c r="V80" s="11"/>
      <c r="W80" s="11"/>
      <c r="X80" s="11"/>
      <c r="Y80" s="11"/>
      <c r="Z80" s="11"/>
      <c r="AA80" s="65"/>
      <c r="AB80" s="65"/>
      <c r="AC80" s="11"/>
      <c r="AD80" s="11"/>
      <c r="AE80" s="65"/>
      <c r="AG80" s="3"/>
      <c r="AH80" s="3"/>
      <c r="AN80" s="15"/>
      <c r="AO80" s="11"/>
      <c r="AP80" s="11"/>
      <c r="AQ80" s="11"/>
      <c r="AR80" s="11"/>
      <c r="AS80" s="11"/>
      <c r="AT80" s="11"/>
      <c r="AU80" s="11"/>
      <c r="AV80" s="11"/>
      <c r="AW80" s="11"/>
      <c r="AX80" s="11"/>
      <c r="AY80" s="65"/>
      <c r="AZ80" s="11"/>
    </row>
    <row r="81" spans="2:52" ht="16.5" customHeight="1">
      <c r="B81" s="15"/>
      <c r="C81" s="914">
        <v>1</v>
      </c>
      <c r="D81" s="1149"/>
      <c r="E81" s="1531"/>
      <c r="F81" s="1532"/>
      <c r="G81" s="1150"/>
      <c r="H81" s="925"/>
      <c r="I81" s="925"/>
      <c r="J81" s="1157">
        <f>(G81+H81)*I81</f>
        <v>0</v>
      </c>
      <c r="K81" s="926"/>
      <c r="L81" s="1151"/>
      <c r="M81" s="925"/>
      <c r="N81" s="933">
        <f>L81*M81</f>
        <v>0</v>
      </c>
      <c r="O81" s="926"/>
      <c r="P81" s="333"/>
      <c r="Q81" s="934">
        <f t="shared" ref="Q81:Q100" si="16">(G81+H81)*I81*K81/1000</f>
        <v>0</v>
      </c>
      <c r="R81" s="934">
        <f t="shared" ref="R81:R100" si="17">L81*M81*O81/1000</f>
        <v>0</v>
      </c>
      <c r="S81" s="934">
        <f t="shared" ref="S81:S100" si="18">Q81-R81</f>
        <v>0</v>
      </c>
      <c r="T81" s="904"/>
      <c r="U81" s="904"/>
      <c r="V81" s="11"/>
      <c r="W81" s="11"/>
      <c r="X81" s="11"/>
      <c r="Y81" s="11"/>
      <c r="Z81" s="11"/>
      <c r="AA81" s="65"/>
      <c r="AB81" s="65"/>
      <c r="AC81" s="11"/>
      <c r="AD81" s="11"/>
      <c r="AE81" s="65"/>
      <c r="AG81" s="3"/>
      <c r="AH81" s="3"/>
      <c r="AN81" s="15"/>
      <c r="AO81" s="11"/>
      <c r="AP81" s="11"/>
      <c r="AQ81" s="11"/>
      <c r="AR81" s="11"/>
      <c r="AS81" s="11"/>
      <c r="AT81" s="11"/>
      <c r="AU81" s="11"/>
      <c r="AV81" s="11"/>
      <c r="AW81" s="11"/>
      <c r="AX81" s="11"/>
      <c r="AY81" s="65"/>
      <c r="AZ81" s="11"/>
    </row>
    <row r="82" spans="2:52" ht="16.5" customHeight="1">
      <c r="B82" s="15"/>
      <c r="C82" s="915">
        <v>2</v>
      </c>
      <c r="D82" s="268"/>
      <c r="E82" s="1533"/>
      <c r="F82" s="1534"/>
      <c r="G82" s="1152"/>
      <c r="H82" s="343"/>
      <c r="I82" s="343"/>
      <c r="J82" s="933">
        <f t="shared" ref="J82:J100" si="19">(G82+H82)*I82</f>
        <v>0</v>
      </c>
      <c r="K82" s="923"/>
      <c r="L82" s="1143"/>
      <c r="M82" s="343"/>
      <c r="N82" s="933">
        <f t="shared" ref="N82:N100" si="20">L82*M82</f>
        <v>0</v>
      </c>
      <c r="O82" s="923"/>
      <c r="P82" s="333"/>
      <c r="Q82" s="934">
        <f t="shared" si="16"/>
        <v>0</v>
      </c>
      <c r="R82" s="934">
        <f t="shared" si="17"/>
        <v>0</v>
      </c>
      <c r="S82" s="934">
        <f t="shared" si="18"/>
        <v>0</v>
      </c>
      <c r="T82" s="904"/>
      <c r="U82" s="904"/>
      <c r="V82" s="11"/>
      <c r="W82" s="11"/>
      <c r="X82" s="11"/>
      <c r="Y82" s="11"/>
      <c r="Z82" s="11"/>
      <c r="AA82" s="65"/>
      <c r="AB82" s="65"/>
      <c r="AC82" s="11"/>
      <c r="AD82" s="11"/>
      <c r="AE82" s="65"/>
      <c r="AG82" s="3"/>
      <c r="AH82" s="3"/>
      <c r="AN82" s="15"/>
      <c r="AO82" s="11"/>
      <c r="AP82" s="11"/>
      <c r="AQ82" s="11"/>
      <c r="AR82" s="11"/>
      <c r="AS82" s="11"/>
      <c r="AT82" s="11"/>
      <c r="AU82" s="11"/>
      <c r="AV82" s="11"/>
      <c r="AW82" s="11"/>
      <c r="AX82" s="11"/>
      <c r="AY82" s="65"/>
      <c r="AZ82" s="11"/>
    </row>
    <row r="83" spans="2:52" ht="16.5" customHeight="1">
      <c r="B83" s="15"/>
      <c r="C83" s="915">
        <v>3</v>
      </c>
      <c r="D83" s="268"/>
      <c r="E83" s="1533"/>
      <c r="F83" s="1534"/>
      <c r="G83" s="1152"/>
      <c r="H83" s="343"/>
      <c r="I83" s="343"/>
      <c r="J83" s="933">
        <f t="shared" si="19"/>
        <v>0</v>
      </c>
      <c r="K83" s="923"/>
      <c r="L83" s="1143"/>
      <c r="M83" s="343"/>
      <c r="N83" s="933">
        <f t="shared" si="20"/>
        <v>0</v>
      </c>
      <c r="O83" s="923"/>
      <c r="P83" s="333"/>
      <c r="Q83" s="934">
        <f t="shared" si="16"/>
        <v>0</v>
      </c>
      <c r="R83" s="934">
        <f t="shared" si="17"/>
        <v>0</v>
      </c>
      <c r="S83" s="934">
        <f t="shared" si="18"/>
        <v>0</v>
      </c>
      <c r="T83" s="904"/>
      <c r="U83" s="904"/>
      <c r="V83" s="11"/>
      <c r="W83" s="11"/>
      <c r="X83" s="11"/>
      <c r="Y83" s="11"/>
      <c r="Z83" s="11"/>
      <c r="AA83" s="65"/>
      <c r="AB83" s="65"/>
      <c r="AC83" s="11"/>
      <c r="AD83" s="11"/>
      <c r="AE83" s="65"/>
      <c r="AG83" s="3"/>
      <c r="AH83" s="3"/>
      <c r="AN83" s="15"/>
      <c r="AO83" s="11"/>
      <c r="AP83" s="11"/>
      <c r="AQ83" s="11"/>
      <c r="AR83" s="11"/>
      <c r="AS83" s="11"/>
      <c r="AT83" s="11"/>
      <c r="AU83" s="11"/>
      <c r="AV83" s="11"/>
      <c r="AW83" s="11"/>
      <c r="AX83" s="11"/>
      <c r="AY83" s="65"/>
      <c r="AZ83" s="11"/>
    </row>
    <row r="84" spans="2:52" ht="16.5" customHeight="1">
      <c r="B84" s="15"/>
      <c r="C84" s="915">
        <v>4</v>
      </c>
      <c r="D84" s="268"/>
      <c r="E84" s="1533"/>
      <c r="F84" s="1534"/>
      <c r="G84" s="1152"/>
      <c r="H84" s="343"/>
      <c r="I84" s="343"/>
      <c r="J84" s="933">
        <f t="shared" si="19"/>
        <v>0</v>
      </c>
      <c r="K84" s="923"/>
      <c r="L84" s="1143"/>
      <c r="M84" s="343"/>
      <c r="N84" s="933">
        <f t="shared" si="20"/>
        <v>0</v>
      </c>
      <c r="O84" s="923"/>
      <c r="P84" s="333"/>
      <c r="Q84" s="934">
        <f t="shared" si="16"/>
        <v>0</v>
      </c>
      <c r="R84" s="934">
        <f t="shared" si="17"/>
        <v>0</v>
      </c>
      <c r="S84" s="934">
        <f t="shared" si="18"/>
        <v>0</v>
      </c>
      <c r="T84" s="904"/>
      <c r="U84" s="904"/>
      <c r="V84" s="11"/>
      <c r="W84" s="11"/>
      <c r="X84" s="11"/>
      <c r="Y84" s="11"/>
      <c r="Z84" s="11"/>
      <c r="AA84" s="65"/>
      <c r="AB84" s="65"/>
      <c r="AC84" s="11"/>
      <c r="AD84" s="11"/>
      <c r="AE84" s="65"/>
      <c r="AG84" s="3"/>
      <c r="AH84" s="3"/>
      <c r="AN84" s="15"/>
      <c r="AO84" s="11"/>
      <c r="AP84" s="11"/>
      <c r="AQ84" s="11"/>
      <c r="AR84" s="11"/>
      <c r="AS84" s="11"/>
      <c r="AT84" s="11"/>
      <c r="AU84" s="11"/>
      <c r="AV84" s="11"/>
      <c r="AW84" s="11"/>
      <c r="AX84" s="11"/>
      <c r="AY84" s="65"/>
      <c r="AZ84" s="11"/>
    </row>
    <row r="85" spans="2:52" ht="16.5" customHeight="1">
      <c r="B85" s="15"/>
      <c r="C85" s="915">
        <v>5</v>
      </c>
      <c r="D85" s="268"/>
      <c r="E85" s="1533"/>
      <c r="F85" s="1534"/>
      <c r="G85" s="1152"/>
      <c r="H85" s="343"/>
      <c r="I85" s="343"/>
      <c r="J85" s="933">
        <f t="shared" si="19"/>
        <v>0</v>
      </c>
      <c r="K85" s="923"/>
      <c r="L85" s="1143"/>
      <c r="M85" s="343"/>
      <c r="N85" s="933">
        <f t="shared" si="20"/>
        <v>0</v>
      </c>
      <c r="O85" s="923"/>
      <c r="P85" s="333"/>
      <c r="Q85" s="934">
        <f t="shared" si="16"/>
        <v>0</v>
      </c>
      <c r="R85" s="934">
        <f t="shared" si="17"/>
        <v>0</v>
      </c>
      <c r="S85" s="934">
        <f t="shared" si="18"/>
        <v>0</v>
      </c>
      <c r="T85" s="904"/>
      <c r="U85" s="904"/>
      <c r="V85" s="11"/>
      <c r="W85" s="11"/>
      <c r="X85" s="11"/>
      <c r="Y85" s="11"/>
      <c r="Z85" s="11"/>
      <c r="AA85" s="65"/>
      <c r="AB85" s="65"/>
      <c r="AC85" s="11"/>
      <c r="AD85" s="11"/>
      <c r="AE85" s="65"/>
      <c r="AG85" s="3"/>
      <c r="AH85" s="3"/>
      <c r="AN85" s="15"/>
      <c r="AO85" s="11"/>
      <c r="AP85" s="11"/>
      <c r="AQ85" s="11"/>
      <c r="AR85" s="11"/>
      <c r="AS85" s="11"/>
      <c r="AT85" s="11"/>
      <c r="AU85" s="11"/>
      <c r="AV85" s="11"/>
      <c r="AW85" s="11"/>
      <c r="AX85" s="11"/>
      <c r="AY85" s="65"/>
      <c r="AZ85" s="11"/>
    </row>
    <row r="86" spans="2:52" ht="16.5" customHeight="1">
      <c r="B86" s="15"/>
      <c r="C86" s="915">
        <v>6</v>
      </c>
      <c r="D86" s="268"/>
      <c r="E86" s="1533"/>
      <c r="F86" s="1534"/>
      <c r="G86" s="1152"/>
      <c r="H86" s="343"/>
      <c r="I86" s="343"/>
      <c r="J86" s="933">
        <f t="shared" si="19"/>
        <v>0</v>
      </c>
      <c r="K86" s="923"/>
      <c r="L86" s="1143"/>
      <c r="M86" s="343"/>
      <c r="N86" s="933">
        <f t="shared" si="20"/>
        <v>0</v>
      </c>
      <c r="O86" s="923"/>
      <c r="P86" s="333"/>
      <c r="Q86" s="934">
        <f t="shared" si="16"/>
        <v>0</v>
      </c>
      <c r="R86" s="934">
        <f t="shared" si="17"/>
        <v>0</v>
      </c>
      <c r="S86" s="934">
        <f t="shared" si="18"/>
        <v>0</v>
      </c>
      <c r="T86" s="904"/>
      <c r="U86" s="904"/>
      <c r="V86" s="11"/>
      <c r="W86" s="11"/>
      <c r="X86" s="11"/>
      <c r="Y86" s="11"/>
      <c r="Z86" s="11"/>
      <c r="AA86" s="11"/>
      <c r="AB86" s="65"/>
      <c r="AC86" s="65"/>
      <c r="AD86" s="11"/>
      <c r="AE86" s="11"/>
      <c r="AG86" s="3"/>
      <c r="AH86" s="11"/>
      <c r="AN86" s="15"/>
      <c r="AO86" s="11"/>
      <c r="AP86" s="11"/>
      <c r="AQ86" s="11"/>
      <c r="AR86" s="11"/>
      <c r="AS86" s="11"/>
      <c r="AT86" s="11"/>
      <c r="AU86" s="11"/>
      <c r="AV86" s="11"/>
      <c r="AW86" s="11"/>
      <c r="AX86" s="11"/>
      <c r="AY86" s="65"/>
      <c r="AZ86" s="65"/>
    </row>
    <row r="87" spans="2:52" ht="16.5" customHeight="1">
      <c r="B87" s="15"/>
      <c r="C87" s="915">
        <v>7</v>
      </c>
      <c r="D87" s="268"/>
      <c r="E87" s="1533"/>
      <c r="F87" s="1534"/>
      <c r="G87" s="1152"/>
      <c r="H87" s="343"/>
      <c r="I87" s="343"/>
      <c r="J87" s="933">
        <f t="shared" si="19"/>
        <v>0</v>
      </c>
      <c r="K87" s="923"/>
      <c r="L87" s="1143"/>
      <c r="M87" s="343"/>
      <c r="N87" s="933">
        <f t="shared" si="20"/>
        <v>0</v>
      </c>
      <c r="O87" s="923"/>
      <c r="P87" s="333"/>
      <c r="Q87" s="934">
        <f t="shared" si="16"/>
        <v>0</v>
      </c>
      <c r="R87" s="934">
        <f t="shared" si="17"/>
        <v>0</v>
      </c>
      <c r="S87" s="934">
        <f t="shared" si="18"/>
        <v>0</v>
      </c>
      <c r="T87" s="904"/>
      <c r="U87" s="904"/>
      <c r="V87" s="11"/>
      <c r="W87" s="11"/>
      <c r="X87" s="11"/>
      <c r="Y87" s="11"/>
      <c r="Z87" s="11"/>
      <c r="AA87" s="11"/>
      <c r="AB87" s="65"/>
      <c r="AC87" s="65"/>
      <c r="AD87" s="11"/>
      <c r="AE87" s="11"/>
      <c r="AG87" s="3"/>
      <c r="AH87" s="11"/>
      <c r="AN87" s="15"/>
      <c r="AO87" s="11"/>
      <c r="AP87" s="11"/>
      <c r="AQ87" s="11"/>
      <c r="AR87" s="11"/>
      <c r="AS87" s="11"/>
      <c r="AT87" s="11"/>
      <c r="AU87" s="11"/>
      <c r="AV87" s="11"/>
      <c r="AW87" s="11"/>
      <c r="AX87" s="11"/>
      <c r="AY87" s="65"/>
      <c r="AZ87" s="65"/>
    </row>
    <row r="88" spans="2:52" ht="16.5" customHeight="1">
      <c r="B88" s="15"/>
      <c r="C88" s="915">
        <v>8</v>
      </c>
      <c r="D88" s="268"/>
      <c r="E88" s="1533"/>
      <c r="F88" s="1534"/>
      <c r="G88" s="1152"/>
      <c r="H88" s="343"/>
      <c r="I88" s="343"/>
      <c r="J88" s="933">
        <f t="shared" si="19"/>
        <v>0</v>
      </c>
      <c r="K88" s="923"/>
      <c r="L88" s="1143"/>
      <c r="M88" s="343"/>
      <c r="N88" s="933">
        <f t="shared" si="20"/>
        <v>0</v>
      </c>
      <c r="O88" s="923"/>
      <c r="P88" s="333"/>
      <c r="Q88" s="934">
        <f t="shared" si="16"/>
        <v>0</v>
      </c>
      <c r="R88" s="934">
        <f t="shared" si="17"/>
        <v>0</v>
      </c>
      <c r="S88" s="934">
        <f t="shared" si="18"/>
        <v>0</v>
      </c>
      <c r="T88" s="904"/>
      <c r="U88" s="904"/>
      <c r="V88" s="11"/>
      <c r="W88" s="11"/>
      <c r="X88" s="11"/>
      <c r="Y88" s="11"/>
      <c r="Z88" s="11"/>
      <c r="AA88" s="11"/>
      <c r="AB88" s="65"/>
      <c r="AC88" s="65"/>
      <c r="AD88" s="11"/>
      <c r="AE88" s="11"/>
      <c r="AG88" s="3"/>
      <c r="AH88" s="11"/>
      <c r="AN88" s="15"/>
      <c r="AO88" s="11"/>
      <c r="AP88" s="11"/>
      <c r="AQ88" s="11"/>
      <c r="AR88" s="11"/>
      <c r="AS88" s="11"/>
      <c r="AT88" s="11"/>
      <c r="AU88" s="11"/>
      <c r="AV88" s="11"/>
      <c r="AW88" s="11"/>
      <c r="AX88" s="11"/>
      <c r="AY88" s="65"/>
      <c r="AZ88" s="65"/>
    </row>
    <row r="89" spans="2:52" ht="16.5" customHeight="1">
      <c r="B89" s="15"/>
      <c r="C89" s="915">
        <v>9</v>
      </c>
      <c r="D89" s="268"/>
      <c r="E89" s="1533"/>
      <c r="F89" s="1534"/>
      <c r="G89" s="1152"/>
      <c r="H89" s="343"/>
      <c r="I89" s="343"/>
      <c r="J89" s="933">
        <f t="shared" si="19"/>
        <v>0</v>
      </c>
      <c r="K89" s="923"/>
      <c r="L89" s="1143"/>
      <c r="M89" s="343"/>
      <c r="N89" s="933">
        <f t="shared" si="20"/>
        <v>0</v>
      </c>
      <c r="O89" s="923"/>
      <c r="P89" s="333"/>
      <c r="Q89" s="934">
        <f t="shared" si="16"/>
        <v>0</v>
      </c>
      <c r="R89" s="934">
        <f t="shared" si="17"/>
        <v>0</v>
      </c>
      <c r="S89" s="934">
        <f t="shared" si="18"/>
        <v>0</v>
      </c>
      <c r="T89" s="904"/>
      <c r="U89" s="904"/>
      <c r="V89" s="11"/>
      <c r="W89" s="11"/>
      <c r="X89" s="11"/>
      <c r="Y89" s="11"/>
      <c r="Z89" s="11"/>
      <c r="AA89" s="11"/>
      <c r="AB89" s="65"/>
      <c r="AC89" s="65"/>
      <c r="AD89" s="11"/>
      <c r="AE89" s="11"/>
      <c r="AG89" s="3"/>
      <c r="AH89" s="11"/>
      <c r="AN89" s="15"/>
      <c r="AO89" s="11"/>
      <c r="AP89" s="11"/>
      <c r="AQ89" s="11"/>
      <c r="AR89" s="11"/>
      <c r="AS89" s="11"/>
      <c r="AT89" s="11"/>
      <c r="AU89" s="11"/>
      <c r="AV89" s="11"/>
      <c r="AW89" s="11"/>
      <c r="AX89" s="11"/>
      <c r="AY89" s="65"/>
      <c r="AZ89" s="65"/>
    </row>
    <row r="90" spans="2:52" ht="16.5" customHeight="1">
      <c r="B90" s="15"/>
      <c r="C90" s="915">
        <v>10</v>
      </c>
      <c r="D90" s="268"/>
      <c r="E90" s="1533"/>
      <c r="F90" s="1534"/>
      <c r="G90" s="1152"/>
      <c r="H90" s="343"/>
      <c r="I90" s="343"/>
      <c r="J90" s="933">
        <f t="shared" si="19"/>
        <v>0</v>
      </c>
      <c r="K90" s="923"/>
      <c r="L90" s="1143"/>
      <c r="M90" s="343"/>
      <c r="N90" s="933">
        <f t="shared" si="20"/>
        <v>0</v>
      </c>
      <c r="O90" s="923"/>
      <c r="P90" s="333"/>
      <c r="Q90" s="934">
        <f t="shared" si="16"/>
        <v>0</v>
      </c>
      <c r="R90" s="934">
        <f t="shared" si="17"/>
        <v>0</v>
      </c>
      <c r="S90" s="934">
        <f t="shared" si="18"/>
        <v>0</v>
      </c>
      <c r="T90" s="904"/>
      <c r="U90" s="904"/>
      <c r="V90" s="11"/>
      <c r="W90" s="11"/>
      <c r="X90" s="11"/>
      <c r="Y90" s="11"/>
      <c r="Z90" s="11"/>
      <c r="AA90" s="11"/>
      <c r="AB90" s="65"/>
      <c r="AC90" s="65"/>
      <c r="AD90" s="11"/>
      <c r="AE90" s="11"/>
      <c r="AG90" s="3"/>
      <c r="AH90" s="11"/>
      <c r="AN90" s="15"/>
      <c r="AO90" s="11"/>
      <c r="AP90" s="11"/>
      <c r="AQ90" s="11"/>
      <c r="AR90" s="11"/>
      <c r="AS90" s="11"/>
      <c r="AT90" s="11"/>
      <c r="AU90" s="11"/>
      <c r="AV90" s="11"/>
      <c r="AW90" s="11"/>
      <c r="AX90" s="11"/>
      <c r="AY90" s="65"/>
      <c r="AZ90" s="65"/>
    </row>
    <row r="91" spans="2:52" ht="16.5" customHeight="1">
      <c r="B91" s="15"/>
      <c r="C91" s="915">
        <v>11</v>
      </c>
      <c r="D91" s="268"/>
      <c r="E91" s="1533"/>
      <c r="F91" s="1534"/>
      <c r="G91" s="1152"/>
      <c r="H91" s="343"/>
      <c r="I91" s="343"/>
      <c r="J91" s="933">
        <f t="shared" si="19"/>
        <v>0</v>
      </c>
      <c r="K91" s="923"/>
      <c r="L91" s="1143"/>
      <c r="M91" s="343"/>
      <c r="N91" s="933">
        <f t="shared" si="20"/>
        <v>0</v>
      </c>
      <c r="O91" s="923"/>
      <c r="P91" s="333"/>
      <c r="Q91" s="934">
        <f t="shared" si="16"/>
        <v>0</v>
      </c>
      <c r="R91" s="934">
        <f t="shared" si="17"/>
        <v>0</v>
      </c>
      <c r="S91" s="934">
        <f t="shared" si="18"/>
        <v>0</v>
      </c>
      <c r="T91" s="904"/>
      <c r="U91" s="904"/>
      <c r="V91" s="11"/>
      <c r="W91" s="11"/>
      <c r="X91" s="11"/>
      <c r="Y91" s="11"/>
      <c r="Z91" s="11"/>
      <c r="AA91" s="11"/>
      <c r="AB91" s="65"/>
      <c r="AC91" s="65"/>
      <c r="AD91" s="11"/>
      <c r="AE91" s="11"/>
      <c r="AG91" s="3"/>
      <c r="AH91" s="11"/>
      <c r="AN91" s="15"/>
      <c r="AO91" s="11"/>
      <c r="AP91" s="11"/>
      <c r="AQ91" s="11"/>
      <c r="AR91" s="11"/>
      <c r="AS91" s="11"/>
      <c r="AT91" s="11"/>
      <c r="AU91" s="11"/>
      <c r="AV91" s="11"/>
      <c r="AW91" s="11"/>
      <c r="AX91" s="11"/>
      <c r="AY91" s="65"/>
      <c r="AZ91" s="65"/>
    </row>
    <row r="92" spans="2:52" ht="16.5" customHeight="1">
      <c r="B92" s="15"/>
      <c r="C92" s="915">
        <v>12</v>
      </c>
      <c r="D92" s="268"/>
      <c r="E92" s="1533"/>
      <c r="F92" s="1534"/>
      <c r="G92" s="1152"/>
      <c r="H92" s="343"/>
      <c r="I92" s="343"/>
      <c r="J92" s="933">
        <f t="shared" si="19"/>
        <v>0</v>
      </c>
      <c r="K92" s="923"/>
      <c r="L92" s="1143"/>
      <c r="M92" s="343"/>
      <c r="N92" s="933">
        <f t="shared" si="20"/>
        <v>0</v>
      </c>
      <c r="O92" s="923"/>
      <c r="P92" s="333"/>
      <c r="Q92" s="934">
        <f t="shared" si="16"/>
        <v>0</v>
      </c>
      <c r="R92" s="934">
        <f t="shared" si="17"/>
        <v>0</v>
      </c>
      <c r="S92" s="934">
        <f t="shared" si="18"/>
        <v>0</v>
      </c>
      <c r="T92" s="904"/>
      <c r="U92" s="904"/>
      <c r="V92" s="11"/>
      <c r="W92" s="11"/>
      <c r="X92" s="11"/>
      <c r="Y92" s="11"/>
      <c r="Z92" s="11"/>
      <c r="AA92" s="11"/>
      <c r="AB92" s="65"/>
      <c r="AC92" s="65"/>
      <c r="AD92" s="11"/>
      <c r="AE92" s="11"/>
      <c r="AG92" s="3"/>
      <c r="AH92" s="11"/>
      <c r="AN92" s="15"/>
      <c r="AO92" s="11"/>
      <c r="AP92" s="11"/>
      <c r="AQ92" s="11"/>
      <c r="AR92" s="11"/>
      <c r="AS92" s="11"/>
      <c r="AT92" s="11"/>
      <c r="AU92" s="11"/>
      <c r="AV92" s="11"/>
      <c r="AW92" s="11"/>
      <c r="AX92" s="11"/>
      <c r="AY92" s="65"/>
      <c r="AZ92" s="65"/>
    </row>
    <row r="93" spans="2:52" ht="16.5" customHeight="1">
      <c r="B93" s="15"/>
      <c r="C93" s="915">
        <v>13</v>
      </c>
      <c r="D93" s="268"/>
      <c r="E93" s="1533"/>
      <c r="F93" s="1534"/>
      <c r="G93" s="1152"/>
      <c r="H93" s="343"/>
      <c r="I93" s="343"/>
      <c r="J93" s="933">
        <f t="shared" si="19"/>
        <v>0</v>
      </c>
      <c r="K93" s="923"/>
      <c r="L93" s="1143"/>
      <c r="M93" s="343"/>
      <c r="N93" s="933">
        <f t="shared" si="20"/>
        <v>0</v>
      </c>
      <c r="O93" s="923"/>
      <c r="P93" s="333"/>
      <c r="Q93" s="934">
        <f t="shared" si="16"/>
        <v>0</v>
      </c>
      <c r="R93" s="934">
        <f t="shared" si="17"/>
        <v>0</v>
      </c>
      <c r="S93" s="934">
        <f t="shared" si="18"/>
        <v>0</v>
      </c>
      <c r="T93" s="904"/>
      <c r="U93" s="904"/>
      <c r="V93" s="11"/>
      <c r="W93" s="11"/>
      <c r="X93" s="11"/>
      <c r="Y93" s="11"/>
      <c r="Z93" s="11"/>
      <c r="AA93" s="11"/>
      <c r="AB93" s="65"/>
      <c r="AC93" s="65"/>
      <c r="AD93" s="11"/>
      <c r="AE93" s="11"/>
      <c r="AG93" s="3"/>
      <c r="AH93" s="11"/>
      <c r="AN93" s="15"/>
      <c r="AO93" s="11"/>
      <c r="AP93" s="11"/>
      <c r="AQ93" s="11"/>
      <c r="AR93" s="11"/>
      <c r="AS93" s="11"/>
      <c r="AT93" s="11"/>
      <c r="AU93" s="11"/>
      <c r="AV93" s="11"/>
      <c r="AW93" s="11"/>
      <c r="AX93" s="11"/>
      <c r="AY93" s="65"/>
      <c r="AZ93" s="65"/>
    </row>
    <row r="94" spans="2:52" ht="16.5" customHeight="1">
      <c r="B94" s="15"/>
      <c r="C94" s="915">
        <v>14</v>
      </c>
      <c r="D94" s="268"/>
      <c r="E94" s="1533"/>
      <c r="F94" s="1534"/>
      <c r="G94" s="1152"/>
      <c r="H94" s="343"/>
      <c r="I94" s="343"/>
      <c r="J94" s="933">
        <f t="shared" si="19"/>
        <v>0</v>
      </c>
      <c r="K94" s="923"/>
      <c r="L94" s="1143"/>
      <c r="M94" s="343"/>
      <c r="N94" s="933">
        <f t="shared" si="20"/>
        <v>0</v>
      </c>
      <c r="O94" s="923"/>
      <c r="P94" s="333"/>
      <c r="Q94" s="934">
        <f t="shared" si="16"/>
        <v>0</v>
      </c>
      <c r="R94" s="934">
        <f t="shared" si="17"/>
        <v>0</v>
      </c>
      <c r="S94" s="934">
        <f t="shared" si="18"/>
        <v>0</v>
      </c>
      <c r="T94" s="904"/>
      <c r="U94" s="904"/>
      <c r="V94" s="11"/>
      <c r="W94" s="11"/>
      <c r="X94" s="11"/>
      <c r="Y94" s="11"/>
      <c r="Z94" s="11"/>
      <c r="AA94" s="11"/>
      <c r="AB94" s="65"/>
      <c r="AC94" s="65"/>
      <c r="AD94" s="11"/>
      <c r="AE94" s="11"/>
      <c r="AG94" s="3"/>
      <c r="AH94" s="11"/>
      <c r="AN94" s="15"/>
      <c r="AO94" s="11"/>
      <c r="AP94" s="11"/>
      <c r="AQ94" s="11"/>
      <c r="AR94" s="11"/>
      <c r="AS94" s="11"/>
      <c r="AT94" s="11"/>
      <c r="AU94" s="11"/>
      <c r="AV94" s="11"/>
      <c r="AW94" s="11"/>
      <c r="AX94" s="11"/>
      <c r="AY94" s="65"/>
      <c r="AZ94" s="65"/>
    </row>
    <row r="95" spans="2:52" ht="16.5" customHeight="1">
      <c r="B95" s="15"/>
      <c r="C95" s="915">
        <v>15</v>
      </c>
      <c r="D95" s="268"/>
      <c r="E95" s="1533"/>
      <c r="F95" s="1534"/>
      <c r="G95" s="1152"/>
      <c r="H95" s="343"/>
      <c r="I95" s="343"/>
      <c r="J95" s="933">
        <f t="shared" si="19"/>
        <v>0</v>
      </c>
      <c r="K95" s="923"/>
      <c r="L95" s="1143"/>
      <c r="M95" s="343"/>
      <c r="N95" s="933">
        <f t="shared" si="20"/>
        <v>0</v>
      </c>
      <c r="O95" s="923"/>
      <c r="P95" s="333"/>
      <c r="Q95" s="934">
        <f t="shared" si="16"/>
        <v>0</v>
      </c>
      <c r="R95" s="934">
        <f t="shared" si="17"/>
        <v>0</v>
      </c>
      <c r="S95" s="934">
        <f t="shared" si="18"/>
        <v>0</v>
      </c>
      <c r="T95" s="904"/>
      <c r="U95" s="904"/>
      <c r="V95" s="11"/>
      <c r="W95" s="11"/>
      <c r="X95" s="11"/>
      <c r="Y95" s="11"/>
      <c r="Z95" s="11"/>
      <c r="AA95" s="11"/>
      <c r="AB95" s="65"/>
      <c r="AC95" s="65"/>
      <c r="AD95" s="11"/>
      <c r="AE95" s="11"/>
      <c r="AG95" s="3"/>
      <c r="AH95" s="11"/>
      <c r="AN95" s="15"/>
      <c r="AO95" s="11"/>
      <c r="AP95" s="11"/>
      <c r="AQ95" s="11"/>
      <c r="AR95" s="11"/>
      <c r="AS95" s="11"/>
      <c r="AT95" s="11"/>
      <c r="AU95" s="11"/>
      <c r="AV95" s="11"/>
      <c r="AW95" s="11"/>
      <c r="AX95" s="11"/>
      <c r="AY95" s="65"/>
      <c r="AZ95" s="65"/>
    </row>
    <row r="96" spans="2:52" ht="16.5" customHeight="1">
      <c r="B96" s="15"/>
      <c r="C96" s="915">
        <v>16</v>
      </c>
      <c r="D96" s="268"/>
      <c r="E96" s="1533"/>
      <c r="F96" s="1534"/>
      <c r="G96" s="1152"/>
      <c r="H96" s="343"/>
      <c r="I96" s="343"/>
      <c r="J96" s="933">
        <f t="shared" si="19"/>
        <v>0</v>
      </c>
      <c r="K96" s="923"/>
      <c r="L96" s="1143"/>
      <c r="M96" s="343"/>
      <c r="N96" s="933">
        <f t="shared" si="20"/>
        <v>0</v>
      </c>
      <c r="O96" s="923"/>
      <c r="P96" s="333"/>
      <c r="Q96" s="934">
        <f t="shared" si="16"/>
        <v>0</v>
      </c>
      <c r="R96" s="934">
        <f t="shared" si="17"/>
        <v>0</v>
      </c>
      <c r="S96" s="934">
        <f t="shared" si="18"/>
        <v>0</v>
      </c>
      <c r="T96" s="904"/>
      <c r="U96" s="904"/>
      <c r="V96" s="11"/>
      <c r="W96" s="11"/>
      <c r="X96" s="11"/>
      <c r="Y96" s="11"/>
      <c r="Z96" s="11"/>
      <c r="AA96" s="11"/>
      <c r="AB96" s="65"/>
      <c r="AC96" s="65"/>
      <c r="AD96" s="11"/>
      <c r="AE96" s="11"/>
      <c r="AG96" s="3"/>
      <c r="AH96" s="11"/>
      <c r="AN96" s="15"/>
      <c r="AO96" s="11"/>
      <c r="AP96" s="11"/>
      <c r="AQ96" s="11"/>
      <c r="AR96" s="11"/>
      <c r="AS96" s="11"/>
      <c r="AT96" s="11"/>
      <c r="AU96" s="11"/>
      <c r="AV96" s="11"/>
      <c r="AW96" s="11"/>
      <c r="AX96" s="11"/>
      <c r="AY96" s="65"/>
      <c r="AZ96" s="65"/>
    </row>
    <row r="97" spans="2:56" ht="16.5" customHeight="1">
      <c r="B97" s="15"/>
      <c r="C97" s="915">
        <v>17</v>
      </c>
      <c r="D97" s="268"/>
      <c r="E97" s="1533"/>
      <c r="F97" s="1534"/>
      <c r="G97" s="1152"/>
      <c r="H97" s="343"/>
      <c r="I97" s="343"/>
      <c r="J97" s="933">
        <f t="shared" si="19"/>
        <v>0</v>
      </c>
      <c r="K97" s="923"/>
      <c r="L97" s="1143"/>
      <c r="M97" s="343"/>
      <c r="N97" s="933">
        <f t="shared" si="20"/>
        <v>0</v>
      </c>
      <c r="O97" s="923"/>
      <c r="P97" s="333"/>
      <c r="Q97" s="934">
        <f t="shared" si="16"/>
        <v>0</v>
      </c>
      <c r="R97" s="934">
        <f t="shared" si="17"/>
        <v>0</v>
      </c>
      <c r="S97" s="934">
        <f t="shared" si="18"/>
        <v>0</v>
      </c>
      <c r="T97" s="904"/>
      <c r="U97" s="904"/>
      <c r="V97" s="11"/>
      <c r="W97" s="11"/>
      <c r="X97" s="11"/>
      <c r="Y97" s="11"/>
      <c r="Z97" s="11"/>
      <c r="AA97" s="11"/>
      <c r="AB97" s="65"/>
      <c r="AC97" s="65"/>
      <c r="AD97" s="11"/>
      <c r="AE97" s="11"/>
      <c r="AG97" s="3"/>
      <c r="AH97" s="11"/>
      <c r="AN97" s="15"/>
      <c r="AO97" s="11"/>
      <c r="AP97" s="11"/>
      <c r="AQ97" s="11"/>
      <c r="AR97" s="11"/>
      <c r="AS97" s="11"/>
      <c r="AT97" s="11"/>
      <c r="AU97" s="11"/>
      <c r="AV97" s="11"/>
      <c r="AW97" s="11"/>
      <c r="AX97" s="11"/>
      <c r="AY97" s="65"/>
      <c r="AZ97" s="65"/>
    </row>
    <row r="98" spans="2:56" ht="16.5" customHeight="1">
      <c r="B98" s="15"/>
      <c r="C98" s="915">
        <v>18</v>
      </c>
      <c r="D98" s="268"/>
      <c r="E98" s="1533"/>
      <c r="F98" s="1534"/>
      <c r="G98" s="1152"/>
      <c r="H98" s="343"/>
      <c r="I98" s="343"/>
      <c r="J98" s="933">
        <f t="shared" si="19"/>
        <v>0</v>
      </c>
      <c r="K98" s="923"/>
      <c r="L98" s="1143"/>
      <c r="M98" s="343"/>
      <c r="N98" s="933">
        <f t="shared" si="20"/>
        <v>0</v>
      </c>
      <c r="O98" s="923"/>
      <c r="P98" s="333"/>
      <c r="Q98" s="934">
        <f t="shared" si="16"/>
        <v>0</v>
      </c>
      <c r="R98" s="934">
        <f t="shared" si="17"/>
        <v>0</v>
      </c>
      <c r="S98" s="934">
        <f t="shared" si="18"/>
        <v>0</v>
      </c>
      <c r="T98" s="904"/>
      <c r="U98" s="904"/>
      <c r="V98" s="11"/>
      <c r="W98" s="11"/>
      <c r="X98" s="11"/>
      <c r="Y98" s="11"/>
      <c r="Z98" s="11"/>
      <c r="AA98" s="11"/>
      <c r="AB98" s="65"/>
      <c r="AC98" s="65"/>
      <c r="AD98" s="11"/>
      <c r="AE98" s="11"/>
      <c r="AG98" s="3"/>
      <c r="AH98" s="11"/>
      <c r="AN98" s="15"/>
      <c r="AO98" s="11"/>
      <c r="AP98" s="11"/>
      <c r="AQ98" s="11"/>
      <c r="AR98" s="11"/>
      <c r="AS98" s="11"/>
      <c r="AT98" s="11"/>
      <c r="AU98" s="11"/>
      <c r="AV98" s="11"/>
      <c r="AW98" s="11"/>
      <c r="AX98" s="11"/>
      <c r="AY98" s="65"/>
      <c r="AZ98" s="65"/>
    </row>
    <row r="99" spans="2:56" ht="16.5" customHeight="1">
      <c r="B99" s="15"/>
      <c r="C99" s="915">
        <v>19</v>
      </c>
      <c r="D99" s="268"/>
      <c r="E99" s="1533"/>
      <c r="F99" s="1534"/>
      <c r="G99" s="1152"/>
      <c r="H99" s="343"/>
      <c r="I99" s="343"/>
      <c r="J99" s="933">
        <f t="shared" si="19"/>
        <v>0</v>
      </c>
      <c r="K99" s="923"/>
      <c r="L99" s="1143"/>
      <c r="M99" s="343"/>
      <c r="N99" s="933">
        <f t="shared" si="20"/>
        <v>0</v>
      </c>
      <c r="O99" s="923"/>
      <c r="P99" s="333"/>
      <c r="Q99" s="934">
        <f t="shared" si="16"/>
        <v>0</v>
      </c>
      <c r="R99" s="934">
        <f t="shared" si="17"/>
        <v>0</v>
      </c>
      <c r="S99" s="934">
        <f t="shared" si="18"/>
        <v>0</v>
      </c>
      <c r="T99" s="904"/>
      <c r="U99" s="904"/>
      <c r="V99" s="11"/>
      <c r="W99" s="11"/>
      <c r="X99" s="11"/>
      <c r="Y99" s="11"/>
      <c r="Z99" s="11"/>
      <c r="AA99" s="11"/>
      <c r="AB99" s="65"/>
      <c r="AC99" s="65"/>
      <c r="AD99" s="11"/>
      <c r="AE99" s="11"/>
      <c r="AG99" s="3"/>
      <c r="AH99" s="11"/>
      <c r="AN99" s="15"/>
      <c r="AO99" s="11"/>
      <c r="AP99" s="11"/>
      <c r="AQ99" s="11"/>
      <c r="AR99" s="11"/>
      <c r="AS99" s="11"/>
      <c r="AT99" s="11"/>
      <c r="AU99" s="11"/>
      <c r="AV99" s="11"/>
      <c r="AW99" s="11"/>
      <c r="AX99" s="11"/>
      <c r="AY99" s="65"/>
      <c r="AZ99" s="65"/>
    </row>
    <row r="100" spans="2:56" ht="16.5" customHeight="1" thickBot="1">
      <c r="B100" s="15"/>
      <c r="C100" s="916">
        <v>20</v>
      </c>
      <c r="D100" s="270"/>
      <c r="E100" s="1539"/>
      <c r="F100" s="1540"/>
      <c r="G100" s="1153"/>
      <c r="H100" s="346"/>
      <c r="I100" s="346"/>
      <c r="J100" s="1154">
        <f t="shared" si="19"/>
        <v>0</v>
      </c>
      <c r="K100" s="924"/>
      <c r="L100" s="1144"/>
      <c r="M100" s="346"/>
      <c r="N100" s="1154">
        <f t="shared" si="20"/>
        <v>0</v>
      </c>
      <c r="O100" s="924"/>
      <c r="P100" s="333"/>
      <c r="Q100" s="934">
        <f t="shared" si="16"/>
        <v>0</v>
      </c>
      <c r="R100" s="934">
        <f t="shared" si="17"/>
        <v>0</v>
      </c>
      <c r="S100" s="934">
        <f t="shared" si="18"/>
        <v>0</v>
      </c>
      <c r="T100" s="904"/>
      <c r="U100" s="904"/>
      <c r="V100" s="11"/>
      <c r="W100" s="11"/>
      <c r="X100" s="11"/>
      <c r="Y100" s="11"/>
      <c r="Z100" s="11"/>
      <c r="AA100" s="11"/>
      <c r="AB100" s="65"/>
      <c r="AC100" s="65"/>
      <c r="AD100" s="11"/>
      <c r="AE100" s="11"/>
      <c r="AG100" s="3"/>
      <c r="AH100" s="11"/>
      <c r="AN100" s="15"/>
      <c r="AO100" s="11"/>
      <c r="AP100" s="11"/>
      <c r="AQ100" s="11"/>
      <c r="AR100" s="11"/>
      <c r="AS100" s="11"/>
      <c r="AT100" s="11"/>
      <c r="AU100" s="11"/>
      <c r="AV100" s="11"/>
      <c r="AW100" s="11"/>
      <c r="AX100" s="11"/>
      <c r="AY100" s="65"/>
      <c r="AZ100" s="65"/>
    </row>
    <row r="101" spans="2:56" ht="16.5" customHeight="1" thickBot="1">
      <c r="B101" s="15"/>
      <c r="C101" s="917"/>
      <c r="D101" s="918"/>
      <c r="E101" s="919"/>
      <c r="F101" s="919"/>
      <c r="G101" s="624">
        <f>SUM(G81:G100)</f>
        <v>0</v>
      </c>
      <c r="H101" s="624">
        <f>SUM(H81:H100)</f>
        <v>0</v>
      </c>
      <c r="I101" s="622">
        <f>SUM(I81:I100)</f>
        <v>0</v>
      </c>
      <c r="J101" s="624">
        <f>SUM(J81:J100)</f>
        <v>0</v>
      </c>
      <c r="K101" s="11"/>
      <c r="L101" s="624">
        <f>SUM(L81:L100)</f>
        <v>0</v>
      </c>
      <c r="M101" s="622">
        <f>SUM(M81:M100)</f>
        <v>0</v>
      </c>
      <c r="N101" s="624">
        <f>SUM(N81:N100)</f>
        <v>0</v>
      </c>
      <c r="O101" s="11"/>
      <c r="P101" s="333"/>
      <c r="Q101" s="942">
        <f>SUM(Q81:Q100)</f>
        <v>0</v>
      </c>
      <c r="R101" s="942">
        <f>SUM(R81:R100)</f>
        <v>0</v>
      </c>
      <c r="S101" s="942">
        <f>SUM(S81:S100)</f>
        <v>0</v>
      </c>
      <c r="T101" s="904"/>
      <c r="U101" s="904"/>
      <c r="V101" s="11"/>
      <c r="W101" s="11"/>
      <c r="X101" s="11"/>
      <c r="Y101" s="11"/>
      <c r="Z101" s="11"/>
      <c r="AA101" s="11"/>
      <c r="AB101" s="65"/>
      <c r="AC101" s="65"/>
      <c r="AD101" s="11"/>
      <c r="AE101" s="11"/>
      <c r="AG101" s="3"/>
      <c r="AH101" s="11"/>
      <c r="AN101" s="15"/>
      <c r="AO101" s="11"/>
      <c r="AP101" s="11"/>
      <c r="AQ101" s="11"/>
      <c r="AR101" s="11"/>
      <c r="AS101" s="11"/>
      <c r="AT101" s="11"/>
      <c r="AU101" s="11"/>
      <c r="AV101" s="11"/>
      <c r="AW101" s="11"/>
      <c r="AX101" s="11"/>
      <c r="AY101" s="65"/>
      <c r="AZ101" s="65"/>
    </row>
    <row r="102" spans="2:56" ht="24.75" customHeight="1">
      <c r="B102" s="15"/>
      <c r="C102" s="23"/>
      <c r="D102" s="11"/>
      <c r="E102" s="11"/>
      <c r="F102" s="11"/>
      <c r="G102" s="11"/>
      <c r="H102" s="11"/>
      <c r="I102" s="11"/>
      <c r="J102" s="11"/>
      <c r="K102" s="11"/>
      <c r="L102" s="11"/>
      <c r="M102" s="11"/>
      <c r="N102" s="11"/>
      <c r="O102" s="11"/>
      <c r="P102" s="904"/>
      <c r="Q102" s="934"/>
      <c r="R102" s="934"/>
      <c r="S102" s="934"/>
      <c r="T102" s="904"/>
      <c r="U102" s="904"/>
      <c r="V102" s="11"/>
      <c r="W102" s="11"/>
      <c r="X102" s="11"/>
      <c r="Y102" s="11"/>
      <c r="Z102" s="11"/>
      <c r="AA102" s="11"/>
      <c r="AB102" s="11"/>
      <c r="AC102" s="11"/>
      <c r="AD102" s="11"/>
      <c r="AE102" s="11"/>
      <c r="AF102" s="11"/>
      <c r="AG102" s="11"/>
      <c r="AH102" s="11"/>
      <c r="AI102" s="11"/>
      <c r="AJ102" s="11"/>
      <c r="AK102" s="11"/>
      <c r="AL102" s="65"/>
      <c r="AN102" s="15"/>
      <c r="AO102" s="11"/>
      <c r="AP102" s="11"/>
      <c r="AQ102" s="11"/>
      <c r="AR102" s="11"/>
      <c r="AS102" s="11"/>
      <c r="AT102" s="11"/>
      <c r="AU102" s="11"/>
      <c r="AV102" s="11"/>
      <c r="AW102" s="11"/>
      <c r="AX102" s="65"/>
      <c r="AY102" s="11"/>
      <c r="BA102" s="11"/>
      <c r="BB102" s="65"/>
      <c r="BC102" s="65"/>
      <c r="BD102" s="11"/>
    </row>
    <row r="103" spans="2:56" ht="24.75" customHeight="1">
      <c r="B103" s="15"/>
      <c r="C103" s="1535" t="str">
        <f>CONCATENATE("Informação relativa à Medida Nº 4: ",F15)</f>
        <v xml:space="preserve">Informação relativa à Medida Nº 4: </v>
      </c>
      <c r="D103" s="1535"/>
      <c r="E103" s="1535"/>
      <c r="F103" s="1535"/>
      <c r="G103" s="11"/>
      <c r="H103" s="11"/>
      <c r="I103" s="11"/>
      <c r="J103" s="11"/>
      <c r="K103" s="11"/>
      <c r="L103" s="11"/>
      <c r="M103" s="11"/>
      <c r="N103" s="11"/>
      <c r="O103" s="11"/>
      <c r="P103" s="904"/>
      <c r="Q103" s="934"/>
      <c r="R103" s="934"/>
      <c r="S103" s="934"/>
      <c r="T103" s="904"/>
      <c r="U103" s="904"/>
      <c r="V103" s="11"/>
      <c r="W103" s="11"/>
      <c r="X103" s="11"/>
      <c r="Y103" s="11"/>
      <c r="Z103" s="11"/>
      <c r="AA103" s="11"/>
      <c r="AB103" s="11"/>
      <c r="AC103" s="11"/>
      <c r="AD103" s="11"/>
      <c r="AE103" s="11"/>
      <c r="AF103" s="11"/>
      <c r="AG103" s="11"/>
      <c r="AH103" s="11"/>
      <c r="AI103" s="11"/>
      <c r="AJ103" s="11"/>
      <c r="AK103" s="11"/>
      <c r="AL103" s="65"/>
      <c r="AN103" s="15"/>
      <c r="AO103" s="11"/>
      <c r="AP103" s="11"/>
      <c r="AQ103" s="11"/>
      <c r="AR103" s="11"/>
      <c r="AS103" s="11"/>
      <c r="AT103" s="65"/>
      <c r="AU103" s="65"/>
      <c r="AV103" s="11"/>
      <c r="AW103" s="11"/>
      <c r="AX103" s="11"/>
      <c r="AY103" s="11"/>
      <c r="AZ103" s="65"/>
    </row>
    <row r="104" spans="2:56" ht="12.75" customHeight="1" thickBot="1">
      <c r="B104" s="15"/>
      <c r="C104" s="23"/>
      <c r="D104" s="11"/>
      <c r="E104" s="11"/>
      <c r="F104" s="11"/>
      <c r="G104" s="11"/>
      <c r="H104" s="11"/>
      <c r="I104" s="11"/>
      <c r="J104" s="11"/>
      <c r="K104" s="11"/>
      <c r="L104" s="11"/>
      <c r="M104" s="11"/>
      <c r="N104" s="11"/>
      <c r="O104" s="11"/>
      <c r="P104" s="904"/>
      <c r="Q104" s="934"/>
      <c r="R104" s="934"/>
      <c r="S104" s="934"/>
      <c r="T104" s="904"/>
      <c r="U104" s="904"/>
      <c r="V104" s="11"/>
      <c r="W104" s="11"/>
      <c r="X104" s="11"/>
      <c r="Y104" s="11"/>
      <c r="Z104" s="11"/>
      <c r="AA104" s="11"/>
      <c r="AB104" s="11"/>
      <c r="AC104" s="11"/>
      <c r="AD104" s="11"/>
      <c r="AE104" s="11"/>
      <c r="AF104" s="11"/>
      <c r="AG104" s="11"/>
      <c r="AH104" s="11"/>
      <c r="AI104" s="11"/>
      <c r="AJ104" s="11"/>
      <c r="AK104" s="11"/>
      <c r="AL104" s="65"/>
      <c r="AN104" s="15"/>
      <c r="AO104" s="11"/>
      <c r="AP104" s="11"/>
      <c r="AQ104" s="11"/>
      <c r="AR104" s="11"/>
      <c r="AS104" s="11"/>
      <c r="AT104" s="65"/>
      <c r="AU104" s="65"/>
      <c r="AV104" s="11"/>
      <c r="AW104" s="11"/>
      <c r="AX104" s="11"/>
      <c r="AY104" s="11"/>
      <c r="AZ104" s="65"/>
    </row>
    <row r="105" spans="2:56" ht="39" customHeight="1">
      <c r="B105" s="15"/>
      <c r="C105" s="1536" t="s">
        <v>347</v>
      </c>
      <c r="D105" s="1541" t="s">
        <v>533</v>
      </c>
      <c r="E105" s="1543" t="s">
        <v>348</v>
      </c>
      <c r="F105" s="1544"/>
      <c r="G105" s="1538" t="s">
        <v>349</v>
      </c>
      <c r="H105" s="1528"/>
      <c r="I105" s="1528"/>
      <c r="J105" s="1528"/>
      <c r="K105" s="1529"/>
      <c r="L105" s="1528" t="s">
        <v>350</v>
      </c>
      <c r="M105" s="1528"/>
      <c r="N105" s="1528"/>
      <c r="O105" s="1529"/>
      <c r="P105" s="333"/>
      <c r="Q105" s="1173" t="s">
        <v>357</v>
      </c>
      <c r="R105" s="1173" t="s">
        <v>358</v>
      </c>
      <c r="S105" s="1530" t="s">
        <v>351</v>
      </c>
      <c r="T105" s="904"/>
      <c r="U105" s="904"/>
      <c r="V105" s="11"/>
      <c r="W105" s="11"/>
      <c r="X105" s="11"/>
      <c r="Y105" s="11"/>
      <c r="Z105" s="11"/>
      <c r="AA105" s="65"/>
      <c r="AB105" s="65"/>
      <c r="AC105" s="11"/>
      <c r="AD105" s="11"/>
      <c r="AE105" s="65"/>
      <c r="AG105" s="3"/>
      <c r="AH105" s="3"/>
      <c r="AN105" s="15"/>
      <c r="AO105" s="11"/>
      <c r="AP105" s="11"/>
      <c r="AQ105" s="11"/>
      <c r="AR105" s="11"/>
      <c r="AS105" s="11"/>
      <c r="AT105" s="11"/>
      <c r="AU105" s="11"/>
      <c r="AV105" s="11"/>
      <c r="AW105" s="11"/>
      <c r="AX105" s="11"/>
      <c r="AY105" s="65"/>
      <c r="AZ105" s="11"/>
    </row>
    <row r="106" spans="2:56" ht="34.5" customHeight="1" thickBot="1">
      <c r="B106" s="15"/>
      <c r="C106" s="1537"/>
      <c r="D106" s="1542"/>
      <c r="E106" s="1545"/>
      <c r="F106" s="1546"/>
      <c r="G106" s="911" t="s">
        <v>352</v>
      </c>
      <c r="H106" s="912" t="s">
        <v>353</v>
      </c>
      <c r="I106" s="913" t="s">
        <v>354</v>
      </c>
      <c r="J106" s="1147" t="s">
        <v>477</v>
      </c>
      <c r="K106" s="927" t="s">
        <v>479</v>
      </c>
      <c r="L106" s="1148" t="s">
        <v>356</v>
      </c>
      <c r="M106" s="913" t="s">
        <v>354</v>
      </c>
      <c r="N106" s="1147" t="s">
        <v>477</v>
      </c>
      <c r="O106" s="927" t="s">
        <v>479</v>
      </c>
      <c r="P106" s="333"/>
      <c r="Q106" s="1173" t="s">
        <v>355</v>
      </c>
      <c r="R106" s="1173" t="s">
        <v>355</v>
      </c>
      <c r="S106" s="1530"/>
      <c r="T106" s="904"/>
      <c r="U106" s="904"/>
      <c r="V106" s="11"/>
      <c r="W106" s="11"/>
      <c r="X106" s="11"/>
      <c r="Y106" s="11"/>
      <c r="Z106" s="11"/>
      <c r="AA106" s="65"/>
      <c r="AB106" s="65"/>
      <c r="AC106" s="11"/>
      <c r="AD106" s="11"/>
      <c r="AE106" s="65"/>
      <c r="AG106" s="3"/>
      <c r="AH106" s="3"/>
      <c r="AN106" s="15"/>
      <c r="AO106" s="11"/>
      <c r="AP106" s="11"/>
      <c r="AQ106" s="11"/>
      <c r="AR106" s="11"/>
      <c r="AS106" s="11"/>
      <c r="AT106" s="11"/>
      <c r="AU106" s="11"/>
      <c r="AV106" s="11"/>
      <c r="AW106" s="11"/>
      <c r="AX106" s="11"/>
      <c r="AY106" s="65"/>
      <c r="AZ106" s="11"/>
    </row>
    <row r="107" spans="2:56" ht="16.5" customHeight="1">
      <c r="B107" s="15"/>
      <c r="C107" s="914">
        <v>1</v>
      </c>
      <c r="D107" s="1149"/>
      <c r="E107" s="1531"/>
      <c r="F107" s="1532"/>
      <c r="G107" s="1150"/>
      <c r="H107" s="925"/>
      <c r="I107" s="925"/>
      <c r="J107" s="1157">
        <f>(G107+H107)*I107</f>
        <v>0</v>
      </c>
      <c r="K107" s="926"/>
      <c r="L107" s="1151"/>
      <c r="M107" s="925"/>
      <c r="N107" s="933">
        <f>L107*M107</f>
        <v>0</v>
      </c>
      <c r="O107" s="926"/>
      <c r="P107" s="333"/>
      <c r="Q107" s="934">
        <f t="shared" ref="Q107:Q126" si="21">(G107+H107)*I107*K107/1000</f>
        <v>0</v>
      </c>
      <c r="R107" s="934">
        <f t="shared" ref="R107:R126" si="22">L107*M107*O107/1000</f>
        <v>0</v>
      </c>
      <c r="S107" s="934">
        <f t="shared" ref="S107:S126" si="23">Q107-R107</f>
        <v>0</v>
      </c>
      <c r="T107" s="904"/>
      <c r="U107" s="904"/>
      <c r="V107" s="11"/>
      <c r="W107" s="11"/>
      <c r="X107" s="11"/>
      <c r="Y107" s="11"/>
      <c r="Z107" s="11"/>
      <c r="AA107" s="65"/>
      <c r="AB107" s="65"/>
      <c r="AC107" s="11"/>
      <c r="AD107" s="11"/>
      <c r="AE107" s="65"/>
      <c r="AG107" s="3"/>
      <c r="AH107" s="3"/>
      <c r="AN107" s="15"/>
      <c r="AO107" s="11"/>
      <c r="AP107" s="11"/>
      <c r="AQ107" s="11"/>
      <c r="AR107" s="11"/>
      <c r="AS107" s="11"/>
      <c r="AT107" s="11"/>
      <c r="AU107" s="11"/>
      <c r="AV107" s="11"/>
      <c r="AW107" s="11"/>
      <c r="AX107" s="11"/>
      <c r="AY107" s="65"/>
      <c r="AZ107" s="11"/>
    </row>
    <row r="108" spans="2:56" ht="16.5" customHeight="1">
      <c r="B108" s="15"/>
      <c r="C108" s="915">
        <v>2</v>
      </c>
      <c r="D108" s="268"/>
      <c r="E108" s="1533"/>
      <c r="F108" s="1534"/>
      <c r="G108" s="1152"/>
      <c r="H108" s="343"/>
      <c r="I108" s="343"/>
      <c r="J108" s="933">
        <f t="shared" ref="J108:J126" si="24">(G108+H108)*I108</f>
        <v>0</v>
      </c>
      <c r="K108" s="923"/>
      <c r="L108" s="1143"/>
      <c r="M108" s="343"/>
      <c r="N108" s="933">
        <f t="shared" ref="N108:N126" si="25">L108*M108</f>
        <v>0</v>
      </c>
      <c r="O108" s="923"/>
      <c r="P108" s="333"/>
      <c r="Q108" s="934">
        <f t="shared" si="21"/>
        <v>0</v>
      </c>
      <c r="R108" s="934">
        <f t="shared" si="22"/>
        <v>0</v>
      </c>
      <c r="S108" s="934">
        <f t="shared" si="23"/>
        <v>0</v>
      </c>
      <c r="T108" s="904"/>
      <c r="U108" s="904"/>
      <c r="V108" s="11"/>
      <c r="W108" s="11"/>
      <c r="X108" s="11"/>
      <c r="Y108" s="11"/>
      <c r="Z108" s="11"/>
      <c r="AA108" s="65"/>
      <c r="AB108" s="65"/>
      <c r="AC108" s="11"/>
      <c r="AD108" s="11"/>
      <c r="AE108" s="65"/>
      <c r="AG108" s="3"/>
      <c r="AH108" s="3"/>
      <c r="AN108" s="15"/>
      <c r="AO108" s="11"/>
      <c r="AP108" s="11"/>
      <c r="AQ108" s="11"/>
      <c r="AR108" s="11"/>
      <c r="AS108" s="11"/>
      <c r="AT108" s="11"/>
      <c r="AU108" s="11"/>
      <c r="AV108" s="11"/>
      <c r="AW108" s="11"/>
      <c r="AX108" s="11"/>
      <c r="AY108" s="65"/>
      <c r="AZ108" s="11"/>
    </row>
    <row r="109" spans="2:56" ht="16.5" customHeight="1">
      <c r="B109" s="15"/>
      <c r="C109" s="915">
        <v>3</v>
      </c>
      <c r="D109" s="268"/>
      <c r="E109" s="1533"/>
      <c r="F109" s="1534"/>
      <c r="G109" s="1152"/>
      <c r="H109" s="343"/>
      <c r="I109" s="343"/>
      <c r="J109" s="933">
        <f t="shared" si="24"/>
        <v>0</v>
      </c>
      <c r="K109" s="923"/>
      <c r="L109" s="1143"/>
      <c r="M109" s="343"/>
      <c r="N109" s="933">
        <f t="shared" si="25"/>
        <v>0</v>
      </c>
      <c r="O109" s="923"/>
      <c r="P109" s="333"/>
      <c r="Q109" s="934">
        <f t="shared" si="21"/>
        <v>0</v>
      </c>
      <c r="R109" s="934">
        <f t="shared" si="22"/>
        <v>0</v>
      </c>
      <c r="S109" s="934">
        <f t="shared" si="23"/>
        <v>0</v>
      </c>
      <c r="T109" s="904"/>
      <c r="U109" s="904"/>
      <c r="V109" s="11"/>
      <c r="W109" s="11"/>
      <c r="X109" s="11"/>
      <c r="Y109" s="11"/>
      <c r="Z109" s="11"/>
      <c r="AA109" s="65"/>
      <c r="AB109" s="65"/>
      <c r="AC109" s="11"/>
      <c r="AD109" s="11"/>
      <c r="AE109" s="65"/>
      <c r="AG109" s="3"/>
      <c r="AH109" s="3"/>
      <c r="AN109" s="15"/>
      <c r="AO109" s="11"/>
      <c r="AP109" s="11"/>
      <c r="AQ109" s="11"/>
      <c r="AR109" s="11"/>
      <c r="AS109" s="11"/>
      <c r="AT109" s="11"/>
      <c r="AU109" s="11"/>
      <c r="AV109" s="11"/>
      <c r="AW109" s="11"/>
      <c r="AX109" s="11"/>
      <c r="AY109" s="65"/>
      <c r="AZ109" s="11"/>
    </row>
    <row r="110" spans="2:56" ht="16.5" customHeight="1">
      <c r="B110" s="15"/>
      <c r="C110" s="915">
        <v>4</v>
      </c>
      <c r="D110" s="268"/>
      <c r="E110" s="1533"/>
      <c r="F110" s="1534"/>
      <c r="G110" s="1152"/>
      <c r="H110" s="343"/>
      <c r="I110" s="343"/>
      <c r="J110" s="933">
        <f t="shared" si="24"/>
        <v>0</v>
      </c>
      <c r="K110" s="923"/>
      <c r="L110" s="1143"/>
      <c r="M110" s="343"/>
      <c r="N110" s="933">
        <f t="shared" si="25"/>
        <v>0</v>
      </c>
      <c r="O110" s="923"/>
      <c r="P110" s="333"/>
      <c r="Q110" s="934">
        <f t="shared" si="21"/>
        <v>0</v>
      </c>
      <c r="R110" s="934">
        <f t="shared" si="22"/>
        <v>0</v>
      </c>
      <c r="S110" s="934">
        <f t="shared" si="23"/>
        <v>0</v>
      </c>
      <c r="T110" s="904"/>
      <c r="U110" s="904"/>
      <c r="V110" s="11"/>
      <c r="W110" s="11"/>
      <c r="X110" s="11"/>
      <c r="Y110" s="11"/>
      <c r="Z110" s="11"/>
      <c r="AA110" s="65"/>
      <c r="AB110" s="65"/>
      <c r="AC110" s="11"/>
      <c r="AD110" s="11"/>
      <c r="AE110" s="65"/>
      <c r="AG110" s="3"/>
      <c r="AH110" s="3"/>
      <c r="AN110" s="15"/>
      <c r="AO110" s="11"/>
      <c r="AP110" s="11"/>
      <c r="AQ110" s="11"/>
      <c r="AR110" s="11"/>
      <c r="AS110" s="11"/>
      <c r="AT110" s="11"/>
      <c r="AU110" s="11"/>
      <c r="AV110" s="11"/>
      <c r="AW110" s="11"/>
      <c r="AX110" s="11"/>
      <c r="AY110" s="65"/>
      <c r="AZ110" s="11"/>
    </row>
    <row r="111" spans="2:56" ht="16.5" customHeight="1">
      <c r="B111" s="15"/>
      <c r="C111" s="915">
        <v>5</v>
      </c>
      <c r="D111" s="268"/>
      <c r="E111" s="1533"/>
      <c r="F111" s="1534"/>
      <c r="G111" s="1152"/>
      <c r="H111" s="343"/>
      <c r="I111" s="343"/>
      <c r="J111" s="933">
        <f t="shared" si="24"/>
        <v>0</v>
      </c>
      <c r="K111" s="923"/>
      <c r="L111" s="1143"/>
      <c r="M111" s="343"/>
      <c r="N111" s="933">
        <f t="shared" si="25"/>
        <v>0</v>
      </c>
      <c r="O111" s="923"/>
      <c r="P111" s="333"/>
      <c r="Q111" s="934">
        <f t="shared" si="21"/>
        <v>0</v>
      </c>
      <c r="R111" s="934">
        <f t="shared" si="22"/>
        <v>0</v>
      </c>
      <c r="S111" s="934">
        <f t="shared" si="23"/>
        <v>0</v>
      </c>
      <c r="T111" s="904"/>
      <c r="U111" s="904"/>
      <c r="V111" s="11"/>
      <c r="W111" s="11"/>
      <c r="X111" s="11"/>
      <c r="Y111" s="11"/>
      <c r="Z111" s="11"/>
      <c r="AA111" s="65"/>
      <c r="AB111" s="65"/>
      <c r="AC111" s="11"/>
      <c r="AD111" s="11"/>
      <c r="AE111" s="65"/>
      <c r="AG111" s="3"/>
      <c r="AH111" s="3"/>
      <c r="AN111" s="15"/>
      <c r="AO111" s="11"/>
      <c r="AP111" s="11"/>
      <c r="AQ111" s="11"/>
      <c r="AR111" s="11"/>
      <c r="AS111" s="11"/>
      <c r="AT111" s="11"/>
      <c r="AU111" s="11"/>
      <c r="AV111" s="11"/>
      <c r="AW111" s="11"/>
      <c r="AX111" s="11"/>
      <c r="AY111" s="65"/>
      <c r="AZ111" s="11"/>
    </row>
    <row r="112" spans="2:56" ht="16.5" customHeight="1">
      <c r="B112" s="15"/>
      <c r="C112" s="915">
        <v>6</v>
      </c>
      <c r="D112" s="268"/>
      <c r="E112" s="1533"/>
      <c r="F112" s="1534"/>
      <c r="G112" s="1152"/>
      <c r="H112" s="343"/>
      <c r="I112" s="343"/>
      <c r="J112" s="933">
        <f t="shared" si="24"/>
        <v>0</v>
      </c>
      <c r="K112" s="923"/>
      <c r="L112" s="1143"/>
      <c r="M112" s="343"/>
      <c r="N112" s="933">
        <f t="shared" si="25"/>
        <v>0</v>
      </c>
      <c r="O112" s="923"/>
      <c r="P112" s="333"/>
      <c r="Q112" s="934">
        <f t="shared" si="21"/>
        <v>0</v>
      </c>
      <c r="R112" s="934">
        <f t="shared" si="22"/>
        <v>0</v>
      </c>
      <c r="S112" s="934">
        <f t="shared" si="23"/>
        <v>0</v>
      </c>
      <c r="T112" s="904"/>
      <c r="U112" s="904"/>
      <c r="V112" s="11"/>
      <c r="W112" s="11"/>
      <c r="X112" s="11"/>
      <c r="Y112" s="11"/>
      <c r="Z112" s="11"/>
      <c r="AA112" s="11"/>
      <c r="AB112" s="65"/>
      <c r="AC112" s="65"/>
      <c r="AD112" s="11"/>
      <c r="AE112" s="11"/>
      <c r="AG112" s="3"/>
      <c r="AH112" s="11"/>
      <c r="AN112" s="15"/>
      <c r="AO112" s="11"/>
      <c r="AP112" s="11"/>
      <c r="AQ112" s="11"/>
      <c r="AR112" s="11"/>
      <c r="AS112" s="11"/>
      <c r="AT112" s="11"/>
      <c r="AU112" s="11"/>
      <c r="AV112" s="11"/>
      <c r="AW112" s="11"/>
      <c r="AX112" s="11"/>
      <c r="AY112" s="65"/>
      <c r="AZ112" s="65"/>
    </row>
    <row r="113" spans="2:56" ht="16.5" customHeight="1">
      <c r="B113" s="15"/>
      <c r="C113" s="915">
        <v>7</v>
      </c>
      <c r="D113" s="268"/>
      <c r="E113" s="1533"/>
      <c r="F113" s="1534"/>
      <c r="G113" s="1152"/>
      <c r="H113" s="343"/>
      <c r="I113" s="343"/>
      <c r="J113" s="933">
        <f t="shared" si="24"/>
        <v>0</v>
      </c>
      <c r="K113" s="923"/>
      <c r="L113" s="1143"/>
      <c r="M113" s="343"/>
      <c r="N113" s="933">
        <f t="shared" si="25"/>
        <v>0</v>
      </c>
      <c r="O113" s="923"/>
      <c r="P113" s="333"/>
      <c r="Q113" s="934">
        <f t="shared" si="21"/>
        <v>0</v>
      </c>
      <c r="R113" s="934">
        <f t="shared" si="22"/>
        <v>0</v>
      </c>
      <c r="S113" s="934">
        <f t="shared" si="23"/>
        <v>0</v>
      </c>
      <c r="T113" s="904"/>
      <c r="U113" s="904"/>
      <c r="V113" s="11"/>
      <c r="W113" s="11"/>
      <c r="X113" s="11"/>
      <c r="Y113" s="11"/>
      <c r="Z113" s="11"/>
      <c r="AA113" s="11"/>
      <c r="AB113" s="65"/>
      <c r="AC113" s="65"/>
      <c r="AD113" s="11"/>
      <c r="AE113" s="11"/>
      <c r="AG113" s="3"/>
      <c r="AH113" s="11"/>
      <c r="AN113" s="15"/>
      <c r="AO113" s="11"/>
      <c r="AP113" s="11"/>
      <c r="AQ113" s="11"/>
      <c r="AR113" s="11"/>
      <c r="AS113" s="11"/>
      <c r="AT113" s="11"/>
      <c r="AU113" s="11"/>
      <c r="AV113" s="11"/>
      <c r="AW113" s="11"/>
      <c r="AX113" s="11"/>
      <c r="AY113" s="65"/>
      <c r="AZ113" s="65"/>
    </row>
    <row r="114" spans="2:56" ht="16.5" customHeight="1">
      <c r="B114" s="15"/>
      <c r="C114" s="915">
        <v>8</v>
      </c>
      <c r="D114" s="268"/>
      <c r="E114" s="1533"/>
      <c r="F114" s="1534"/>
      <c r="G114" s="1152"/>
      <c r="H114" s="343"/>
      <c r="I114" s="343"/>
      <c r="J114" s="933">
        <f t="shared" si="24"/>
        <v>0</v>
      </c>
      <c r="K114" s="923"/>
      <c r="L114" s="1143"/>
      <c r="M114" s="343"/>
      <c r="N114" s="933">
        <f t="shared" si="25"/>
        <v>0</v>
      </c>
      <c r="O114" s="923"/>
      <c r="P114" s="333"/>
      <c r="Q114" s="934">
        <f t="shared" si="21"/>
        <v>0</v>
      </c>
      <c r="R114" s="934">
        <f t="shared" si="22"/>
        <v>0</v>
      </c>
      <c r="S114" s="934">
        <f t="shared" si="23"/>
        <v>0</v>
      </c>
      <c r="T114" s="904"/>
      <c r="U114" s="904"/>
      <c r="V114" s="11"/>
      <c r="W114" s="11"/>
      <c r="X114" s="11"/>
      <c r="Y114" s="11"/>
      <c r="Z114" s="11"/>
      <c r="AA114" s="11"/>
      <c r="AB114" s="65"/>
      <c r="AC114" s="65"/>
      <c r="AD114" s="11"/>
      <c r="AE114" s="11"/>
      <c r="AG114" s="3"/>
      <c r="AH114" s="11"/>
      <c r="AN114" s="15"/>
      <c r="AO114" s="11"/>
      <c r="AP114" s="11"/>
      <c r="AQ114" s="11"/>
      <c r="AR114" s="11"/>
      <c r="AS114" s="11"/>
      <c r="AT114" s="11"/>
      <c r="AU114" s="11"/>
      <c r="AV114" s="11"/>
      <c r="AW114" s="11"/>
      <c r="AX114" s="11"/>
      <c r="AY114" s="65"/>
      <c r="AZ114" s="65"/>
    </row>
    <row r="115" spans="2:56" ht="16.5" customHeight="1">
      <c r="B115" s="15"/>
      <c r="C115" s="915">
        <v>9</v>
      </c>
      <c r="D115" s="268"/>
      <c r="E115" s="1533"/>
      <c r="F115" s="1534"/>
      <c r="G115" s="1152"/>
      <c r="H115" s="343"/>
      <c r="I115" s="343"/>
      <c r="J115" s="933">
        <f t="shared" si="24"/>
        <v>0</v>
      </c>
      <c r="K115" s="923"/>
      <c r="L115" s="1143"/>
      <c r="M115" s="343"/>
      <c r="N115" s="933">
        <f t="shared" si="25"/>
        <v>0</v>
      </c>
      <c r="O115" s="923"/>
      <c r="P115" s="333"/>
      <c r="Q115" s="934">
        <f t="shared" si="21"/>
        <v>0</v>
      </c>
      <c r="R115" s="934">
        <f t="shared" si="22"/>
        <v>0</v>
      </c>
      <c r="S115" s="934">
        <f t="shared" si="23"/>
        <v>0</v>
      </c>
      <c r="T115" s="904"/>
      <c r="U115" s="904"/>
      <c r="V115" s="11"/>
      <c r="W115" s="11"/>
      <c r="X115" s="11"/>
      <c r="Y115" s="11"/>
      <c r="Z115" s="11"/>
      <c r="AA115" s="11"/>
      <c r="AB115" s="65"/>
      <c r="AC115" s="65"/>
      <c r="AD115" s="11"/>
      <c r="AE115" s="11"/>
      <c r="AG115" s="3"/>
      <c r="AH115" s="11"/>
      <c r="AN115" s="15"/>
      <c r="AO115" s="11"/>
      <c r="AP115" s="11"/>
      <c r="AQ115" s="11"/>
      <c r="AR115" s="11"/>
      <c r="AS115" s="11"/>
      <c r="AT115" s="11"/>
      <c r="AU115" s="11"/>
      <c r="AV115" s="11"/>
      <c r="AW115" s="11"/>
      <c r="AX115" s="11"/>
      <c r="AY115" s="65"/>
      <c r="AZ115" s="65"/>
    </row>
    <row r="116" spans="2:56" ht="16.5" customHeight="1">
      <c r="B116" s="15"/>
      <c r="C116" s="915">
        <v>10</v>
      </c>
      <c r="D116" s="268"/>
      <c r="E116" s="1533"/>
      <c r="F116" s="1534"/>
      <c r="G116" s="1152"/>
      <c r="H116" s="343"/>
      <c r="I116" s="343"/>
      <c r="J116" s="933">
        <f t="shared" si="24"/>
        <v>0</v>
      </c>
      <c r="K116" s="923"/>
      <c r="L116" s="1143"/>
      <c r="M116" s="343"/>
      <c r="N116" s="933">
        <f t="shared" si="25"/>
        <v>0</v>
      </c>
      <c r="O116" s="923"/>
      <c r="P116" s="333"/>
      <c r="Q116" s="934">
        <f t="shared" si="21"/>
        <v>0</v>
      </c>
      <c r="R116" s="934">
        <f t="shared" si="22"/>
        <v>0</v>
      </c>
      <c r="S116" s="934">
        <f t="shared" si="23"/>
        <v>0</v>
      </c>
      <c r="T116" s="904"/>
      <c r="U116" s="904"/>
      <c r="V116" s="11"/>
      <c r="W116" s="11"/>
      <c r="X116" s="11"/>
      <c r="Y116" s="11"/>
      <c r="Z116" s="11"/>
      <c r="AA116" s="11"/>
      <c r="AB116" s="65"/>
      <c r="AC116" s="65"/>
      <c r="AD116" s="11"/>
      <c r="AE116" s="11"/>
      <c r="AG116" s="3"/>
      <c r="AH116" s="11"/>
      <c r="AN116" s="15"/>
      <c r="AO116" s="11"/>
      <c r="AP116" s="11"/>
      <c r="AQ116" s="11"/>
      <c r="AR116" s="11"/>
      <c r="AS116" s="11"/>
      <c r="AT116" s="11"/>
      <c r="AU116" s="11"/>
      <c r="AV116" s="11"/>
      <c r="AW116" s="11"/>
      <c r="AX116" s="11"/>
      <c r="AY116" s="65"/>
      <c r="AZ116" s="65"/>
    </row>
    <row r="117" spans="2:56" ht="16.5" customHeight="1">
      <c r="B117" s="15"/>
      <c r="C117" s="915">
        <v>11</v>
      </c>
      <c r="D117" s="268"/>
      <c r="E117" s="1533"/>
      <c r="F117" s="1534"/>
      <c r="G117" s="1152"/>
      <c r="H117" s="343"/>
      <c r="I117" s="343"/>
      <c r="J117" s="933">
        <f t="shared" si="24"/>
        <v>0</v>
      </c>
      <c r="K117" s="923"/>
      <c r="L117" s="1143"/>
      <c r="M117" s="343"/>
      <c r="N117" s="933">
        <f t="shared" si="25"/>
        <v>0</v>
      </c>
      <c r="O117" s="923"/>
      <c r="P117" s="333"/>
      <c r="Q117" s="934">
        <f t="shared" si="21"/>
        <v>0</v>
      </c>
      <c r="R117" s="934">
        <f t="shared" si="22"/>
        <v>0</v>
      </c>
      <c r="S117" s="934">
        <f t="shared" si="23"/>
        <v>0</v>
      </c>
      <c r="T117" s="904"/>
      <c r="U117" s="904"/>
      <c r="V117" s="11"/>
      <c r="W117" s="11"/>
      <c r="X117" s="11"/>
      <c r="Y117" s="11"/>
      <c r="Z117" s="11"/>
      <c r="AA117" s="11"/>
      <c r="AB117" s="65"/>
      <c r="AC117" s="65"/>
      <c r="AD117" s="11"/>
      <c r="AE117" s="11"/>
      <c r="AG117" s="3"/>
      <c r="AH117" s="11"/>
      <c r="AN117" s="15"/>
      <c r="AO117" s="11"/>
      <c r="AP117" s="11"/>
      <c r="AQ117" s="11"/>
      <c r="AR117" s="11"/>
      <c r="AS117" s="11"/>
      <c r="AT117" s="11"/>
      <c r="AU117" s="11"/>
      <c r="AV117" s="11"/>
      <c r="AW117" s="11"/>
      <c r="AX117" s="11"/>
      <c r="AY117" s="65"/>
      <c r="AZ117" s="65"/>
    </row>
    <row r="118" spans="2:56" ht="16.5" customHeight="1">
      <c r="B118" s="15"/>
      <c r="C118" s="915">
        <v>12</v>
      </c>
      <c r="D118" s="268"/>
      <c r="E118" s="1533"/>
      <c r="F118" s="1534"/>
      <c r="G118" s="1152"/>
      <c r="H118" s="343"/>
      <c r="I118" s="343"/>
      <c r="J118" s="933">
        <f t="shared" si="24"/>
        <v>0</v>
      </c>
      <c r="K118" s="923"/>
      <c r="L118" s="1143"/>
      <c r="M118" s="343"/>
      <c r="N118" s="933">
        <f t="shared" si="25"/>
        <v>0</v>
      </c>
      <c r="O118" s="923"/>
      <c r="P118" s="333"/>
      <c r="Q118" s="934">
        <f t="shared" si="21"/>
        <v>0</v>
      </c>
      <c r="R118" s="934">
        <f t="shared" si="22"/>
        <v>0</v>
      </c>
      <c r="S118" s="934">
        <f t="shared" si="23"/>
        <v>0</v>
      </c>
      <c r="T118" s="904"/>
      <c r="U118" s="904"/>
      <c r="V118" s="11"/>
      <c r="W118" s="11"/>
      <c r="X118" s="11"/>
      <c r="Y118" s="11"/>
      <c r="Z118" s="11"/>
      <c r="AA118" s="11"/>
      <c r="AB118" s="65"/>
      <c r="AC118" s="65"/>
      <c r="AD118" s="11"/>
      <c r="AE118" s="11"/>
      <c r="AG118" s="3"/>
      <c r="AH118" s="11"/>
      <c r="AN118" s="15"/>
      <c r="AO118" s="11"/>
      <c r="AP118" s="11"/>
      <c r="AQ118" s="11"/>
      <c r="AR118" s="11"/>
      <c r="AS118" s="11"/>
      <c r="AT118" s="11"/>
      <c r="AU118" s="11"/>
      <c r="AV118" s="11"/>
      <c r="AW118" s="11"/>
      <c r="AX118" s="11"/>
      <c r="AY118" s="65"/>
      <c r="AZ118" s="65"/>
    </row>
    <row r="119" spans="2:56" ht="16.5" customHeight="1">
      <c r="B119" s="15"/>
      <c r="C119" s="915">
        <v>13</v>
      </c>
      <c r="D119" s="268"/>
      <c r="E119" s="1533"/>
      <c r="F119" s="1534"/>
      <c r="G119" s="1152"/>
      <c r="H119" s="343"/>
      <c r="I119" s="343"/>
      <c r="J119" s="933">
        <f t="shared" si="24"/>
        <v>0</v>
      </c>
      <c r="K119" s="923"/>
      <c r="L119" s="1143"/>
      <c r="M119" s="343"/>
      <c r="N119" s="933">
        <f t="shared" si="25"/>
        <v>0</v>
      </c>
      <c r="O119" s="923"/>
      <c r="P119" s="333"/>
      <c r="Q119" s="934">
        <f t="shared" si="21"/>
        <v>0</v>
      </c>
      <c r="R119" s="934">
        <f t="shared" si="22"/>
        <v>0</v>
      </c>
      <c r="S119" s="934">
        <f t="shared" si="23"/>
        <v>0</v>
      </c>
      <c r="T119" s="904"/>
      <c r="U119" s="904"/>
      <c r="V119" s="11"/>
      <c r="W119" s="11"/>
      <c r="X119" s="11"/>
      <c r="Y119" s="11"/>
      <c r="Z119" s="11"/>
      <c r="AA119" s="11"/>
      <c r="AB119" s="65"/>
      <c r="AC119" s="65"/>
      <c r="AD119" s="11"/>
      <c r="AE119" s="11"/>
      <c r="AG119" s="3"/>
      <c r="AH119" s="11"/>
      <c r="AN119" s="15"/>
      <c r="AO119" s="11"/>
      <c r="AP119" s="11"/>
      <c r="AQ119" s="11"/>
      <c r="AR119" s="11"/>
      <c r="AS119" s="11"/>
      <c r="AT119" s="11"/>
      <c r="AU119" s="11"/>
      <c r="AV119" s="11"/>
      <c r="AW119" s="11"/>
      <c r="AX119" s="11"/>
      <c r="AY119" s="65"/>
      <c r="AZ119" s="65"/>
    </row>
    <row r="120" spans="2:56" ht="16.5" customHeight="1">
      <c r="B120" s="15"/>
      <c r="C120" s="915">
        <v>14</v>
      </c>
      <c r="D120" s="268"/>
      <c r="E120" s="1533"/>
      <c r="F120" s="1534"/>
      <c r="G120" s="1152"/>
      <c r="H120" s="343"/>
      <c r="I120" s="343"/>
      <c r="J120" s="933">
        <f t="shared" si="24"/>
        <v>0</v>
      </c>
      <c r="K120" s="923"/>
      <c r="L120" s="1143"/>
      <c r="M120" s="343"/>
      <c r="N120" s="933">
        <f t="shared" si="25"/>
        <v>0</v>
      </c>
      <c r="O120" s="923"/>
      <c r="P120" s="333"/>
      <c r="Q120" s="934">
        <f t="shared" si="21"/>
        <v>0</v>
      </c>
      <c r="R120" s="934">
        <f t="shared" si="22"/>
        <v>0</v>
      </c>
      <c r="S120" s="934">
        <f t="shared" si="23"/>
        <v>0</v>
      </c>
      <c r="T120" s="904"/>
      <c r="U120" s="904"/>
      <c r="V120" s="11"/>
      <c r="W120" s="11"/>
      <c r="X120" s="11"/>
      <c r="Y120" s="11"/>
      <c r="Z120" s="11"/>
      <c r="AA120" s="11"/>
      <c r="AB120" s="65"/>
      <c r="AC120" s="65"/>
      <c r="AD120" s="11"/>
      <c r="AE120" s="11"/>
      <c r="AG120" s="3"/>
      <c r="AH120" s="11"/>
      <c r="AN120" s="15"/>
      <c r="AO120" s="11"/>
      <c r="AP120" s="11"/>
      <c r="AQ120" s="11"/>
      <c r="AR120" s="11"/>
      <c r="AS120" s="11"/>
      <c r="AT120" s="11"/>
      <c r="AU120" s="11"/>
      <c r="AV120" s="11"/>
      <c r="AW120" s="11"/>
      <c r="AX120" s="11"/>
      <c r="AY120" s="65"/>
      <c r="AZ120" s="65"/>
    </row>
    <row r="121" spans="2:56" ht="16.5" customHeight="1">
      <c r="B121" s="15"/>
      <c r="C121" s="915">
        <v>15</v>
      </c>
      <c r="D121" s="268"/>
      <c r="E121" s="1533"/>
      <c r="F121" s="1534"/>
      <c r="G121" s="1152"/>
      <c r="H121" s="343"/>
      <c r="I121" s="343"/>
      <c r="J121" s="933">
        <f t="shared" si="24"/>
        <v>0</v>
      </c>
      <c r="K121" s="923"/>
      <c r="L121" s="1143"/>
      <c r="M121" s="343"/>
      <c r="N121" s="933">
        <f t="shared" si="25"/>
        <v>0</v>
      </c>
      <c r="O121" s="923"/>
      <c r="P121" s="333"/>
      <c r="Q121" s="934">
        <f t="shared" si="21"/>
        <v>0</v>
      </c>
      <c r="R121" s="934">
        <f t="shared" si="22"/>
        <v>0</v>
      </c>
      <c r="S121" s="934">
        <f t="shared" si="23"/>
        <v>0</v>
      </c>
      <c r="T121" s="904"/>
      <c r="U121" s="904"/>
      <c r="V121" s="11"/>
      <c r="W121" s="11"/>
      <c r="X121" s="11"/>
      <c r="Y121" s="11"/>
      <c r="Z121" s="11"/>
      <c r="AA121" s="11"/>
      <c r="AB121" s="65"/>
      <c r="AC121" s="65"/>
      <c r="AD121" s="11"/>
      <c r="AE121" s="11"/>
      <c r="AG121" s="3"/>
      <c r="AH121" s="11"/>
      <c r="AN121" s="15"/>
      <c r="AO121" s="11"/>
      <c r="AP121" s="11"/>
      <c r="AQ121" s="11"/>
      <c r="AR121" s="11"/>
      <c r="AS121" s="11"/>
      <c r="AT121" s="11"/>
      <c r="AU121" s="11"/>
      <c r="AV121" s="11"/>
      <c r="AW121" s="11"/>
      <c r="AX121" s="11"/>
      <c r="AY121" s="65"/>
      <c r="AZ121" s="65"/>
    </row>
    <row r="122" spans="2:56" ht="16.5" customHeight="1">
      <c r="B122" s="15"/>
      <c r="C122" s="915">
        <v>16</v>
      </c>
      <c r="D122" s="268"/>
      <c r="E122" s="1533"/>
      <c r="F122" s="1534"/>
      <c r="G122" s="1152"/>
      <c r="H122" s="343"/>
      <c r="I122" s="343"/>
      <c r="J122" s="933">
        <f t="shared" si="24"/>
        <v>0</v>
      </c>
      <c r="K122" s="923"/>
      <c r="L122" s="1143"/>
      <c r="M122" s="343"/>
      <c r="N122" s="933">
        <f t="shared" si="25"/>
        <v>0</v>
      </c>
      <c r="O122" s="923"/>
      <c r="P122" s="333"/>
      <c r="Q122" s="934">
        <f t="shared" si="21"/>
        <v>0</v>
      </c>
      <c r="R122" s="934">
        <f t="shared" si="22"/>
        <v>0</v>
      </c>
      <c r="S122" s="934">
        <f t="shared" si="23"/>
        <v>0</v>
      </c>
      <c r="T122" s="904"/>
      <c r="U122" s="904"/>
      <c r="V122" s="11"/>
      <c r="W122" s="11"/>
      <c r="X122" s="11"/>
      <c r="Y122" s="11"/>
      <c r="Z122" s="11"/>
      <c r="AA122" s="11"/>
      <c r="AB122" s="65"/>
      <c r="AC122" s="65"/>
      <c r="AD122" s="11"/>
      <c r="AE122" s="11"/>
      <c r="AG122" s="3"/>
      <c r="AH122" s="11"/>
      <c r="AN122" s="15"/>
      <c r="AO122" s="11"/>
      <c r="AP122" s="11"/>
      <c r="AQ122" s="11"/>
      <c r="AR122" s="11"/>
      <c r="AS122" s="11"/>
      <c r="AT122" s="11"/>
      <c r="AU122" s="11"/>
      <c r="AV122" s="11"/>
      <c r="AW122" s="11"/>
      <c r="AX122" s="11"/>
      <c r="AY122" s="65"/>
      <c r="AZ122" s="65"/>
    </row>
    <row r="123" spans="2:56" ht="16.5" customHeight="1">
      <c r="B123" s="15"/>
      <c r="C123" s="915">
        <v>17</v>
      </c>
      <c r="D123" s="268"/>
      <c r="E123" s="1533"/>
      <c r="F123" s="1534"/>
      <c r="G123" s="1152"/>
      <c r="H123" s="343"/>
      <c r="I123" s="343"/>
      <c r="J123" s="933">
        <f t="shared" si="24"/>
        <v>0</v>
      </c>
      <c r="K123" s="923"/>
      <c r="L123" s="1143"/>
      <c r="M123" s="343"/>
      <c r="N123" s="933">
        <f t="shared" si="25"/>
        <v>0</v>
      </c>
      <c r="O123" s="923"/>
      <c r="P123" s="333"/>
      <c r="Q123" s="934">
        <f t="shared" si="21"/>
        <v>0</v>
      </c>
      <c r="R123" s="934">
        <f t="shared" si="22"/>
        <v>0</v>
      </c>
      <c r="S123" s="934">
        <f t="shared" si="23"/>
        <v>0</v>
      </c>
      <c r="T123" s="904"/>
      <c r="U123" s="904"/>
      <c r="V123" s="11"/>
      <c r="W123" s="11"/>
      <c r="X123" s="11"/>
      <c r="Y123" s="11"/>
      <c r="Z123" s="11"/>
      <c r="AA123" s="11"/>
      <c r="AB123" s="65"/>
      <c r="AC123" s="65"/>
      <c r="AD123" s="11"/>
      <c r="AE123" s="11"/>
      <c r="AG123" s="3"/>
      <c r="AH123" s="11"/>
      <c r="AN123" s="15"/>
      <c r="AO123" s="11"/>
      <c r="AP123" s="11"/>
      <c r="AQ123" s="11"/>
      <c r="AR123" s="11"/>
      <c r="AS123" s="11"/>
      <c r="AT123" s="11"/>
      <c r="AU123" s="11"/>
      <c r="AV123" s="11"/>
      <c r="AW123" s="11"/>
      <c r="AX123" s="11"/>
      <c r="AY123" s="65"/>
      <c r="AZ123" s="65"/>
    </row>
    <row r="124" spans="2:56" ht="16.5" customHeight="1">
      <c r="B124" s="15"/>
      <c r="C124" s="915">
        <v>18</v>
      </c>
      <c r="D124" s="268"/>
      <c r="E124" s="1533"/>
      <c r="F124" s="1534"/>
      <c r="G124" s="1152"/>
      <c r="H124" s="343"/>
      <c r="I124" s="343"/>
      <c r="J124" s="933">
        <f t="shared" si="24"/>
        <v>0</v>
      </c>
      <c r="K124" s="923"/>
      <c r="L124" s="1143"/>
      <c r="M124" s="343"/>
      <c r="N124" s="933">
        <f t="shared" si="25"/>
        <v>0</v>
      </c>
      <c r="O124" s="923"/>
      <c r="P124" s="333"/>
      <c r="Q124" s="934">
        <f t="shared" si="21"/>
        <v>0</v>
      </c>
      <c r="R124" s="934">
        <f t="shared" si="22"/>
        <v>0</v>
      </c>
      <c r="S124" s="934">
        <f t="shared" si="23"/>
        <v>0</v>
      </c>
      <c r="T124" s="904"/>
      <c r="U124" s="904"/>
      <c r="V124" s="11"/>
      <c r="W124" s="11"/>
      <c r="X124" s="11"/>
      <c r="Y124" s="11"/>
      <c r="Z124" s="11"/>
      <c r="AA124" s="11"/>
      <c r="AB124" s="65"/>
      <c r="AC124" s="65"/>
      <c r="AD124" s="11"/>
      <c r="AE124" s="11"/>
      <c r="AG124" s="3"/>
      <c r="AH124" s="11"/>
      <c r="AN124" s="15"/>
      <c r="AO124" s="11"/>
      <c r="AP124" s="11"/>
      <c r="AQ124" s="11"/>
      <c r="AR124" s="11"/>
      <c r="AS124" s="11"/>
      <c r="AT124" s="11"/>
      <c r="AU124" s="11"/>
      <c r="AV124" s="11"/>
      <c r="AW124" s="11"/>
      <c r="AX124" s="11"/>
      <c r="AY124" s="65"/>
      <c r="AZ124" s="65"/>
    </row>
    <row r="125" spans="2:56" ht="16.5" customHeight="1">
      <c r="B125" s="15"/>
      <c r="C125" s="915">
        <v>19</v>
      </c>
      <c r="D125" s="268"/>
      <c r="E125" s="1533"/>
      <c r="F125" s="1534"/>
      <c r="G125" s="1152"/>
      <c r="H125" s="343"/>
      <c r="I125" s="343"/>
      <c r="J125" s="933">
        <f t="shared" si="24"/>
        <v>0</v>
      </c>
      <c r="K125" s="923"/>
      <c r="L125" s="1143"/>
      <c r="M125" s="343"/>
      <c r="N125" s="933">
        <f t="shared" si="25"/>
        <v>0</v>
      </c>
      <c r="O125" s="923"/>
      <c r="P125" s="333"/>
      <c r="Q125" s="934">
        <f t="shared" si="21"/>
        <v>0</v>
      </c>
      <c r="R125" s="934">
        <f t="shared" si="22"/>
        <v>0</v>
      </c>
      <c r="S125" s="934">
        <f t="shared" si="23"/>
        <v>0</v>
      </c>
      <c r="T125" s="904"/>
      <c r="U125" s="904"/>
      <c r="V125" s="11"/>
      <c r="W125" s="11"/>
      <c r="X125" s="11"/>
      <c r="Y125" s="11"/>
      <c r="Z125" s="11"/>
      <c r="AA125" s="11"/>
      <c r="AB125" s="65"/>
      <c r="AC125" s="65"/>
      <c r="AD125" s="11"/>
      <c r="AE125" s="11"/>
      <c r="AG125" s="3"/>
      <c r="AH125" s="11"/>
      <c r="AN125" s="15"/>
      <c r="AO125" s="11"/>
      <c r="AP125" s="11"/>
      <c r="AQ125" s="11"/>
      <c r="AR125" s="11"/>
      <c r="AS125" s="11"/>
      <c r="AT125" s="11"/>
      <c r="AU125" s="11"/>
      <c r="AV125" s="11"/>
      <c r="AW125" s="11"/>
      <c r="AX125" s="11"/>
      <c r="AY125" s="65"/>
      <c r="AZ125" s="65"/>
    </row>
    <row r="126" spans="2:56" ht="16.5" customHeight="1" thickBot="1">
      <c r="B126" s="15"/>
      <c r="C126" s="916">
        <v>20</v>
      </c>
      <c r="D126" s="270"/>
      <c r="E126" s="1539"/>
      <c r="F126" s="1540"/>
      <c r="G126" s="1153"/>
      <c r="H126" s="346"/>
      <c r="I126" s="346"/>
      <c r="J126" s="1154">
        <f t="shared" si="24"/>
        <v>0</v>
      </c>
      <c r="K126" s="924"/>
      <c r="L126" s="1144"/>
      <c r="M126" s="346"/>
      <c r="N126" s="1154">
        <f t="shared" si="25"/>
        <v>0</v>
      </c>
      <c r="O126" s="924"/>
      <c r="P126" s="333"/>
      <c r="Q126" s="934">
        <f t="shared" si="21"/>
        <v>0</v>
      </c>
      <c r="R126" s="934">
        <f t="shared" si="22"/>
        <v>0</v>
      </c>
      <c r="S126" s="934">
        <f t="shared" si="23"/>
        <v>0</v>
      </c>
      <c r="T126" s="904"/>
      <c r="U126" s="904"/>
      <c r="V126" s="11"/>
      <c r="W126" s="11"/>
      <c r="X126" s="11"/>
      <c r="Y126" s="11"/>
      <c r="Z126" s="11"/>
      <c r="AA126" s="11"/>
      <c r="AB126" s="65"/>
      <c r="AC126" s="65"/>
      <c r="AD126" s="11"/>
      <c r="AE126" s="11"/>
      <c r="AG126" s="3"/>
      <c r="AH126" s="11"/>
      <c r="AN126" s="15"/>
      <c r="AO126" s="11"/>
      <c r="AP126" s="11"/>
      <c r="AQ126" s="11"/>
      <c r="AR126" s="11"/>
      <c r="AS126" s="11"/>
      <c r="AT126" s="11"/>
      <c r="AU126" s="11"/>
      <c r="AV126" s="11"/>
      <c r="AW126" s="11"/>
      <c r="AX126" s="11"/>
      <c r="AY126" s="65"/>
      <c r="AZ126" s="65"/>
    </row>
    <row r="127" spans="2:56" ht="16.5" customHeight="1" thickBot="1">
      <c r="B127" s="15"/>
      <c r="C127" s="917"/>
      <c r="D127" s="918"/>
      <c r="E127" s="919"/>
      <c r="F127" s="919"/>
      <c r="G127" s="624">
        <f>SUM(G107:G126)</f>
        <v>0</v>
      </c>
      <c r="H127" s="624">
        <f>SUM(H107:H126)</f>
        <v>0</v>
      </c>
      <c r="I127" s="622">
        <f>SUM(I107:I126)</f>
        <v>0</v>
      </c>
      <c r="J127" s="624">
        <f>SUM(J107:J126)</f>
        <v>0</v>
      </c>
      <c r="K127" s="11"/>
      <c r="L127" s="624">
        <f>SUM(L107:L126)</f>
        <v>0</v>
      </c>
      <c r="M127" s="622">
        <f>SUM(M107:M126)</f>
        <v>0</v>
      </c>
      <c r="N127" s="624">
        <f>SUM(N107:N126)</f>
        <v>0</v>
      </c>
      <c r="O127" s="11"/>
      <c r="P127" s="333"/>
      <c r="Q127" s="942">
        <f>SUM(Q107:Q126)</f>
        <v>0</v>
      </c>
      <c r="R127" s="942">
        <f>SUM(R107:R126)</f>
        <v>0</v>
      </c>
      <c r="S127" s="942">
        <f>SUM(S107:S126)</f>
        <v>0</v>
      </c>
      <c r="T127" s="904"/>
      <c r="U127" s="904"/>
      <c r="V127" s="11"/>
      <c r="W127" s="11"/>
      <c r="X127" s="11"/>
      <c r="Y127" s="11"/>
      <c r="Z127" s="11"/>
      <c r="AA127" s="11"/>
      <c r="AB127" s="65"/>
      <c r="AC127" s="65"/>
      <c r="AD127" s="11"/>
      <c r="AE127" s="11"/>
      <c r="AG127" s="3"/>
      <c r="AH127" s="11"/>
      <c r="AN127" s="15"/>
      <c r="AO127" s="11"/>
      <c r="AP127" s="11"/>
      <c r="AQ127" s="11"/>
      <c r="AR127" s="11"/>
      <c r="AS127" s="11"/>
      <c r="AT127" s="11"/>
      <c r="AU127" s="11"/>
      <c r="AV127" s="11"/>
      <c r="AW127" s="11"/>
      <c r="AX127" s="11"/>
      <c r="AY127" s="65"/>
      <c r="AZ127" s="65"/>
    </row>
    <row r="128" spans="2:56" ht="24.75" customHeight="1">
      <c r="B128" s="15"/>
      <c r="C128" s="23"/>
      <c r="D128" s="11"/>
      <c r="E128" s="11"/>
      <c r="F128" s="11"/>
      <c r="G128" s="11"/>
      <c r="H128" s="11"/>
      <c r="I128" s="11"/>
      <c r="J128" s="11"/>
      <c r="K128" s="11"/>
      <c r="L128" s="11"/>
      <c r="M128" s="11"/>
      <c r="N128" s="11"/>
      <c r="O128" s="11"/>
      <c r="P128" s="904"/>
      <c r="Q128" s="934"/>
      <c r="R128" s="934"/>
      <c r="S128" s="934"/>
      <c r="T128" s="904"/>
      <c r="U128" s="904"/>
      <c r="V128" s="11"/>
      <c r="W128" s="11"/>
      <c r="X128" s="11"/>
      <c r="Y128" s="11"/>
      <c r="Z128" s="11"/>
      <c r="AA128" s="11"/>
      <c r="AB128" s="11"/>
      <c r="AC128" s="11"/>
      <c r="AD128" s="11"/>
      <c r="AE128" s="11"/>
      <c r="AF128" s="11"/>
      <c r="AG128" s="11"/>
      <c r="AH128" s="11"/>
      <c r="AI128" s="11"/>
      <c r="AJ128" s="11"/>
      <c r="AK128" s="11"/>
      <c r="AL128" s="65"/>
      <c r="AN128" s="15"/>
      <c r="AO128" s="11"/>
      <c r="AP128" s="11"/>
      <c r="AQ128" s="11"/>
      <c r="AR128" s="11"/>
      <c r="AS128" s="11"/>
      <c r="AT128" s="11"/>
      <c r="AU128" s="11"/>
      <c r="AV128" s="11"/>
      <c r="AW128" s="11"/>
      <c r="AX128" s="65"/>
      <c r="AY128" s="11"/>
      <c r="BA128" s="11"/>
      <c r="BB128" s="65"/>
      <c r="BC128" s="65"/>
      <c r="BD128" s="11"/>
    </row>
    <row r="129" spans="2:52" ht="24.75" customHeight="1">
      <c r="B129" s="15"/>
      <c r="C129" s="1535" t="str">
        <f>CONCATENATE("Informação relativa à Medida Nº 5: ",F16)</f>
        <v xml:space="preserve">Informação relativa à Medida Nº 5: </v>
      </c>
      <c r="D129" s="1535"/>
      <c r="E129" s="1535"/>
      <c r="F129" s="1535"/>
      <c r="G129" s="11"/>
      <c r="H129" s="11"/>
      <c r="I129" s="11"/>
      <c r="J129" s="11"/>
      <c r="K129" s="11"/>
      <c r="L129" s="11"/>
      <c r="M129" s="11"/>
      <c r="N129" s="11"/>
      <c r="O129" s="11"/>
      <c r="P129" s="904"/>
      <c r="Q129" s="934"/>
      <c r="R129" s="934"/>
      <c r="S129" s="934"/>
      <c r="T129" s="904"/>
      <c r="U129" s="904"/>
      <c r="V129" s="11"/>
      <c r="W129" s="11"/>
      <c r="X129" s="11"/>
      <c r="Y129" s="11"/>
      <c r="Z129" s="11"/>
      <c r="AA129" s="11"/>
      <c r="AB129" s="11"/>
      <c r="AC129" s="11"/>
      <c r="AD129" s="11"/>
      <c r="AE129" s="11"/>
      <c r="AF129" s="11"/>
      <c r="AG129" s="11"/>
      <c r="AH129" s="11"/>
      <c r="AI129" s="11"/>
      <c r="AJ129" s="11"/>
      <c r="AK129" s="11"/>
      <c r="AL129" s="65"/>
      <c r="AN129" s="15"/>
      <c r="AO129" s="11"/>
      <c r="AP129" s="11"/>
      <c r="AQ129" s="11"/>
      <c r="AR129" s="11"/>
      <c r="AS129" s="11"/>
      <c r="AT129" s="65"/>
      <c r="AU129" s="65"/>
      <c r="AV129" s="11"/>
      <c r="AW129" s="11"/>
      <c r="AX129" s="11"/>
      <c r="AY129" s="11"/>
      <c r="AZ129" s="65"/>
    </row>
    <row r="130" spans="2:52" ht="12.75" customHeight="1" thickBot="1">
      <c r="B130" s="15"/>
      <c r="C130" s="23"/>
      <c r="D130" s="11"/>
      <c r="E130" s="11"/>
      <c r="F130" s="11"/>
      <c r="G130" s="11"/>
      <c r="H130" s="11"/>
      <c r="I130" s="11"/>
      <c r="J130" s="11"/>
      <c r="K130" s="11"/>
      <c r="L130" s="11"/>
      <c r="M130" s="11"/>
      <c r="N130" s="11"/>
      <c r="O130" s="11"/>
      <c r="P130" s="904"/>
      <c r="Q130" s="934"/>
      <c r="R130" s="934"/>
      <c r="S130" s="934"/>
      <c r="T130" s="904"/>
      <c r="U130" s="904"/>
      <c r="V130" s="11"/>
      <c r="W130" s="11"/>
      <c r="X130" s="11"/>
      <c r="Y130" s="11"/>
      <c r="Z130" s="11"/>
      <c r="AA130" s="11"/>
      <c r="AB130" s="11"/>
      <c r="AC130" s="11"/>
      <c r="AD130" s="11"/>
      <c r="AE130" s="11"/>
      <c r="AF130" s="11"/>
      <c r="AG130" s="11"/>
      <c r="AH130" s="11"/>
      <c r="AI130" s="11"/>
      <c r="AJ130" s="11"/>
      <c r="AK130" s="11"/>
      <c r="AL130" s="65"/>
      <c r="AN130" s="15"/>
      <c r="AO130" s="11"/>
      <c r="AP130" s="11"/>
      <c r="AQ130" s="11"/>
      <c r="AR130" s="11"/>
      <c r="AS130" s="11"/>
      <c r="AT130" s="65"/>
      <c r="AU130" s="65"/>
      <c r="AV130" s="11"/>
      <c r="AW130" s="11"/>
      <c r="AX130" s="11"/>
      <c r="AY130" s="11"/>
      <c r="AZ130" s="65"/>
    </row>
    <row r="131" spans="2:52" ht="39" customHeight="1">
      <c r="B131" s="15"/>
      <c r="C131" s="1536" t="s">
        <v>347</v>
      </c>
      <c r="D131" s="1541" t="s">
        <v>533</v>
      </c>
      <c r="E131" s="1543" t="s">
        <v>348</v>
      </c>
      <c r="F131" s="1544"/>
      <c r="G131" s="1538" t="s">
        <v>349</v>
      </c>
      <c r="H131" s="1528"/>
      <c r="I131" s="1528"/>
      <c r="J131" s="1528"/>
      <c r="K131" s="1529"/>
      <c r="L131" s="1528" t="s">
        <v>350</v>
      </c>
      <c r="M131" s="1528"/>
      <c r="N131" s="1528"/>
      <c r="O131" s="1529"/>
      <c r="P131" s="333"/>
      <c r="Q131" s="1173" t="s">
        <v>357</v>
      </c>
      <c r="R131" s="1173" t="s">
        <v>358</v>
      </c>
      <c r="S131" s="1530" t="s">
        <v>351</v>
      </c>
      <c r="T131" s="904"/>
      <c r="U131" s="904"/>
      <c r="V131" s="11"/>
      <c r="W131" s="11"/>
      <c r="X131" s="11"/>
      <c r="Y131" s="11"/>
      <c r="Z131" s="11"/>
      <c r="AA131" s="65"/>
      <c r="AB131" s="65"/>
      <c r="AC131" s="11"/>
      <c r="AD131" s="11"/>
      <c r="AE131" s="65"/>
      <c r="AG131" s="3"/>
      <c r="AH131" s="3"/>
      <c r="AN131" s="15"/>
      <c r="AO131" s="11"/>
      <c r="AP131" s="11"/>
      <c r="AQ131" s="11"/>
      <c r="AR131" s="11"/>
      <c r="AS131" s="11"/>
      <c r="AT131" s="11"/>
      <c r="AU131" s="11"/>
      <c r="AV131" s="11"/>
      <c r="AW131" s="11"/>
      <c r="AX131" s="11"/>
      <c r="AY131" s="65"/>
      <c r="AZ131" s="11"/>
    </row>
    <row r="132" spans="2:52" ht="34.5" customHeight="1" thickBot="1">
      <c r="B132" s="15"/>
      <c r="C132" s="1537"/>
      <c r="D132" s="1542"/>
      <c r="E132" s="1545"/>
      <c r="F132" s="1546"/>
      <c r="G132" s="911" t="s">
        <v>352</v>
      </c>
      <c r="H132" s="912" t="s">
        <v>353</v>
      </c>
      <c r="I132" s="913" t="s">
        <v>354</v>
      </c>
      <c r="J132" s="1147" t="s">
        <v>477</v>
      </c>
      <c r="K132" s="927" t="s">
        <v>479</v>
      </c>
      <c r="L132" s="1148" t="s">
        <v>356</v>
      </c>
      <c r="M132" s="913" t="s">
        <v>354</v>
      </c>
      <c r="N132" s="1147" t="s">
        <v>477</v>
      </c>
      <c r="O132" s="927" t="s">
        <v>479</v>
      </c>
      <c r="P132" s="333"/>
      <c r="Q132" s="1173" t="s">
        <v>355</v>
      </c>
      <c r="R132" s="1173" t="s">
        <v>355</v>
      </c>
      <c r="S132" s="1530"/>
      <c r="T132" s="904"/>
      <c r="U132" s="904"/>
      <c r="V132" s="11"/>
      <c r="W132" s="11"/>
      <c r="X132" s="11"/>
      <c r="Y132" s="11"/>
      <c r="Z132" s="11"/>
      <c r="AA132" s="65"/>
      <c r="AB132" s="65"/>
      <c r="AC132" s="11"/>
      <c r="AD132" s="11"/>
      <c r="AE132" s="65"/>
      <c r="AG132" s="3"/>
      <c r="AH132" s="3"/>
      <c r="AN132" s="15"/>
      <c r="AO132" s="11"/>
      <c r="AP132" s="11"/>
      <c r="AQ132" s="11"/>
      <c r="AR132" s="11"/>
      <c r="AS132" s="11"/>
      <c r="AT132" s="11"/>
      <c r="AU132" s="11"/>
      <c r="AV132" s="11"/>
      <c r="AW132" s="11"/>
      <c r="AX132" s="11"/>
      <c r="AY132" s="65"/>
      <c r="AZ132" s="11"/>
    </row>
    <row r="133" spans="2:52" ht="16.5" customHeight="1">
      <c r="B133" s="15"/>
      <c r="C133" s="914">
        <v>1</v>
      </c>
      <c r="D133" s="1149"/>
      <c r="E133" s="1531"/>
      <c r="F133" s="1532"/>
      <c r="G133" s="1150"/>
      <c r="H133" s="925"/>
      <c r="I133" s="925"/>
      <c r="J133" s="1157">
        <f>(G133+H133)*I133</f>
        <v>0</v>
      </c>
      <c r="K133" s="926"/>
      <c r="L133" s="1151"/>
      <c r="M133" s="925"/>
      <c r="N133" s="933">
        <f>L133*M133</f>
        <v>0</v>
      </c>
      <c r="O133" s="926"/>
      <c r="P133" s="333"/>
      <c r="Q133" s="934">
        <f t="shared" ref="Q133:Q152" si="26">(G133+H133)*I133*K133/1000</f>
        <v>0</v>
      </c>
      <c r="R133" s="934">
        <f t="shared" ref="R133:R152" si="27">L133*M133*O133/1000</f>
        <v>0</v>
      </c>
      <c r="S133" s="934">
        <f t="shared" ref="S133:S152" si="28">Q133-R133</f>
        <v>0</v>
      </c>
      <c r="T133" s="904"/>
      <c r="U133" s="904"/>
      <c r="V133" s="11"/>
      <c r="W133" s="11"/>
      <c r="X133" s="11"/>
      <c r="Y133" s="11"/>
      <c r="Z133" s="11"/>
      <c r="AA133" s="65"/>
      <c r="AB133" s="65"/>
      <c r="AC133" s="11"/>
      <c r="AD133" s="11"/>
      <c r="AE133" s="65"/>
      <c r="AG133" s="3"/>
      <c r="AH133" s="3"/>
      <c r="AN133" s="15"/>
      <c r="AO133" s="11"/>
      <c r="AP133" s="11"/>
      <c r="AQ133" s="11"/>
      <c r="AR133" s="11"/>
      <c r="AS133" s="11"/>
      <c r="AT133" s="11"/>
      <c r="AU133" s="11"/>
      <c r="AV133" s="11"/>
      <c r="AW133" s="11"/>
      <c r="AX133" s="11"/>
      <c r="AY133" s="65"/>
      <c r="AZ133" s="11"/>
    </row>
    <row r="134" spans="2:52" ht="16.5" customHeight="1">
      <c r="B134" s="15"/>
      <c r="C134" s="915">
        <v>2</v>
      </c>
      <c r="D134" s="268"/>
      <c r="E134" s="1533"/>
      <c r="F134" s="1534"/>
      <c r="G134" s="1152"/>
      <c r="H134" s="343"/>
      <c r="I134" s="343"/>
      <c r="J134" s="933">
        <f t="shared" ref="J134:J152" si="29">(G134+H134)*I134</f>
        <v>0</v>
      </c>
      <c r="K134" s="923"/>
      <c r="L134" s="1143"/>
      <c r="M134" s="343"/>
      <c r="N134" s="933">
        <f t="shared" ref="N134:N152" si="30">L134*M134</f>
        <v>0</v>
      </c>
      <c r="O134" s="923"/>
      <c r="P134" s="333"/>
      <c r="Q134" s="934">
        <f t="shared" si="26"/>
        <v>0</v>
      </c>
      <c r="R134" s="934">
        <f t="shared" si="27"/>
        <v>0</v>
      </c>
      <c r="S134" s="934">
        <f t="shared" si="28"/>
        <v>0</v>
      </c>
      <c r="T134" s="904"/>
      <c r="U134" s="904"/>
      <c r="V134" s="11"/>
      <c r="W134" s="11"/>
      <c r="X134" s="11"/>
      <c r="Y134" s="11"/>
      <c r="Z134" s="11"/>
      <c r="AA134" s="65"/>
      <c r="AB134" s="65"/>
      <c r="AC134" s="11"/>
      <c r="AD134" s="11"/>
      <c r="AE134" s="65"/>
      <c r="AG134" s="3"/>
      <c r="AH134" s="3"/>
      <c r="AN134" s="15"/>
      <c r="AO134" s="11"/>
      <c r="AP134" s="11"/>
      <c r="AQ134" s="11"/>
      <c r="AR134" s="11"/>
      <c r="AS134" s="11"/>
      <c r="AT134" s="11"/>
      <c r="AU134" s="11"/>
      <c r="AV134" s="11"/>
      <c r="AW134" s="11"/>
      <c r="AX134" s="11"/>
      <c r="AY134" s="65"/>
      <c r="AZ134" s="11"/>
    </row>
    <row r="135" spans="2:52" ht="16.5" customHeight="1">
      <c r="B135" s="15"/>
      <c r="C135" s="915">
        <v>3</v>
      </c>
      <c r="D135" s="268"/>
      <c r="E135" s="1533"/>
      <c r="F135" s="1534"/>
      <c r="G135" s="1152"/>
      <c r="H135" s="343"/>
      <c r="I135" s="343"/>
      <c r="J135" s="933">
        <f t="shared" si="29"/>
        <v>0</v>
      </c>
      <c r="K135" s="923"/>
      <c r="L135" s="1143"/>
      <c r="M135" s="343"/>
      <c r="N135" s="933">
        <f t="shared" si="30"/>
        <v>0</v>
      </c>
      <c r="O135" s="923"/>
      <c r="P135" s="333"/>
      <c r="Q135" s="934">
        <f t="shared" si="26"/>
        <v>0</v>
      </c>
      <c r="R135" s="934">
        <f t="shared" si="27"/>
        <v>0</v>
      </c>
      <c r="S135" s="934">
        <f t="shared" si="28"/>
        <v>0</v>
      </c>
      <c r="T135" s="904"/>
      <c r="U135" s="904"/>
      <c r="V135" s="11"/>
      <c r="W135" s="11"/>
      <c r="X135" s="11"/>
      <c r="Y135" s="11"/>
      <c r="Z135" s="11"/>
      <c r="AA135" s="65"/>
      <c r="AB135" s="65"/>
      <c r="AC135" s="11"/>
      <c r="AD135" s="11"/>
      <c r="AE135" s="65"/>
      <c r="AG135" s="3"/>
      <c r="AH135" s="3"/>
      <c r="AN135" s="15"/>
      <c r="AO135" s="11"/>
      <c r="AP135" s="11"/>
      <c r="AQ135" s="11"/>
      <c r="AR135" s="11"/>
      <c r="AS135" s="11"/>
      <c r="AT135" s="11"/>
      <c r="AU135" s="11"/>
      <c r="AV135" s="11"/>
      <c r="AW135" s="11"/>
      <c r="AX135" s="11"/>
      <c r="AY135" s="65"/>
      <c r="AZ135" s="11"/>
    </row>
    <row r="136" spans="2:52" ht="16.5" customHeight="1">
      <c r="B136" s="15"/>
      <c r="C136" s="915">
        <v>4</v>
      </c>
      <c r="D136" s="268"/>
      <c r="E136" s="1533"/>
      <c r="F136" s="1534"/>
      <c r="G136" s="1152"/>
      <c r="H136" s="343"/>
      <c r="I136" s="343"/>
      <c r="J136" s="933">
        <f t="shared" si="29"/>
        <v>0</v>
      </c>
      <c r="K136" s="923"/>
      <c r="L136" s="1143"/>
      <c r="M136" s="343"/>
      <c r="N136" s="933">
        <f t="shared" si="30"/>
        <v>0</v>
      </c>
      <c r="O136" s="923"/>
      <c r="P136" s="333"/>
      <c r="Q136" s="934">
        <f t="shared" si="26"/>
        <v>0</v>
      </c>
      <c r="R136" s="934">
        <f t="shared" si="27"/>
        <v>0</v>
      </c>
      <c r="S136" s="934">
        <f t="shared" si="28"/>
        <v>0</v>
      </c>
      <c r="T136" s="904"/>
      <c r="U136" s="904"/>
      <c r="V136" s="11"/>
      <c r="W136" s="11"/>
      <c r="X136" s="11"/>
      <c r="Y136" s="11"/>
      <c r="Z136" s="11"/>
      <c r="AA136" s="65"/>
      <c r="AB136" s="65"/>
      <c r="AC136" s="11"/>
      <c r="AD136" s="11"/>
      <c r="AE136" s="65"/>
      <c r="AG136" s="3"/>
      <c r="AH136" s="3"/>
      <c r="AN136" s="15"/>
      <c r="AO136" s="11"/>
      <c r="AP136" s="11"/>
      <c r="AQ136" s="11"/>
      <c r="AR136" s="11"/>
      <c r="AS136" s="11"/>
      <c r="AT136" s="11"/>
      <c r="AU136" s="11"/>
      <c r="AV136" s="11"/>
      <c r="AW136" s="11"/>
      <c r="AX136" s="11"/>
      <c r="AY136" s="65"/>
      <c r="AZ136" s="11"/>
    </row>
    <row r="137" spans="2:52" ht="16.5" customHeight="1">
      <c r="B137" s="15"/>
      <c r="C137" s="915">
        <v>5</v>
      </c>
      <c r="D137" s="268"/>
      <c r="E137" s="1533"/>
      <c r="F137" s="1534"/>
      <c r="G137" s="1152"/>
      <c r="H137" s="343"/>
      <c r="I137" s="343"/>
      <c r="J137" s="933">
        <f t="shared" si="29"/>
        <v>0</v>
      </c>
      <c r="K137" s="923"/>
      <c r="L137" s="1143"/>
      <c r="M137" s="343"/>
      <c r="N137" s="933">
        <f t="shared" si="30"/>
        <v>0</v>
      </c>
      <c r="O137" s="923"/>
      <c r="P137" s="333"/>
      <c r="Q137" s="934">
        <f t="shared" si="26"/>
        <v>0</v>
      </c>
      <c r="R137" s="934">
        <f t="shared" si="27"/>
        <v>0</v>
      </c>
      <c r="S137" s="934">
        <f t="shared" si="28"/>
        <v>0</v>
      </c>
      <c r="T137" s="904"/>
      <c r="U137" s="904"/>
      <c r="V137" s="11"/>
      <c r="W137" s="11"/>
      <c r="X137" s="11"/>
      <c r="Y137" s="11"/>
      <c r="Z137" s="11"/>
      <c r="AA137" s="65"/>
      <c r="AB137" s="65"/>
      <c r="AC137" s="11"/>
      <c r="AD137" s="11"/>
      <c r="AE137" s="65"/>
      <c r="AG137" s="3"/>
      <c r="AH137" s="3"/>
      <c r="AN137" s="15"/>
      <c r="AO137" s="11"/>
      <c r="AP137" s="11"/>
      <c r="AQ137" s="11"/>
      <c r="AR137" s="11"/>
      <c r="AS137" s="11"/>
      <c r="AT137" s="11"/>
      <c r="AU137" s="11"/>
      <c r="AV137" s="11"/>
      <c r="AW137" s="11"/>
      <c r="AX137" s="11"/>
      <c r="AY137" s="65"/>
      <c r="AZ137" s="11"/>
    </row>
    <row r="138" spans="2:52" ht="16.5" customHeight="1">
      <c r="B138" s="15"/>
      <c r="C138" s="915">
        <v>6</v>
      </c>
      <c r="D138" s="268"/>
      <c r="E138" s="1533"/>
      <c r="F138" s="1534"/>
      <c r="G138" s="1152"/>
      <c r="H138" s="343"/>
      <c r="I138" s="343"/>
      <c r="J138" s="933">
        <f t="shared" si="29"/>
        <v>0</v>
      </c>
      <c r="K138" s="923"/>
      <c r="L138" s="1143"/>
      <c r="M138" s="343"/>
      <c r="N138" s="933">
        <f t="shared" si="30"/>
        <v>0</v>
      </c>
      <c r="O138" s="923"/>
      <c r="P138" s="333"/>
      <c r="Q138" s="934">
        <f t="shared" si="26"/>
        <v>0</v>
      </c>
      <c r="R138" s="934">
        <f t="shared" si="27"/>
        <v>0</v>
      </c>
      <c r="S138" s="934">
        <f t="shared" si="28"/>
        <v>0</v>
      </c>
      <c r="T138" s="904"/>
      <c r="U138" s="904"/>
      <c r="V138" s="11"/>
      <c r="W138" s="11"/>
      <c r="X138" s="11"/>
      <c r="Y138" s="11"/>
      <c r="Z138" s="11"/>
      <c r="AA138" s="11"/>
      <c r="AB138" s="65"/>
      <c r="AC138" s="65"/>
      <c r="AD138" s="11"/>
      <c r="AE138" s="11"/>
      <c r="AG138" s="3"/>
      <c r="AH138" s="11"/>
      <c r="AN138" s="15"/>
      <c r="AO138" s="11"/>
      <c r="AP138" s="11"/>
      <c r="AQ138" s="11"/>
      <c r="AR138" s="11"/>
      <c r="AS138" s="11"/>
      <c r="AT138" s="11"/>
      <c r="AU138" s="11"/>
      <c r="AV138" s="11"/>
      <c r="AW138" s="11"/>
      <c r="AX138" s="11"/>
      <c r="AY138" s="65"/>
      <c r="AZ138" s="65"/>
    </row>
    <row r="139" spans="2:52" ht="16.5" customHeight="1">
      <c r="B139" s="15"/>
      <c r="C139" s="915">
        <v>7</v>
      </c>
      <c r="D139" s="268"/>
      <c r="E139" s="1533"/>
      <c r="F139" s="1534"/>
      <c r="G139" s="1152"/>
      <c r="H139" s="343"/>
      <c r="I139" s="343"/>
      <c r="J139" s="933">
        <f t="shared" si="29"/>
        <v>0</v>
      </c>
      <c r="K139" s="923"/>
      <c r="L139" s="1143"/>
      <c r="M139" s="343"/>
      <c r="N139" s="933">
        <f t="shared" si="30"/>
        <v>0</v>
      </c>
      <c r="O139" s="923"/>
      <c r="P139" s="333"/>
      <c r="Q139" s="934">
        <f t="shared" si="26"/>
        <v>0</v>
      </c>
      <c r="R139" s="934">
        <f t="shared" si="27"/>
        <v>0</v>
      </c>
      <c r="S139" s="934">
        <f t="shared" si="28"/>
        <v>0</v>
      </c>
      <c r="T139" s="904"/>
      <c r="U139" s="904"/>
      <c r="V139" s="11"/>
      <c r="W139" s="11"/>
      <c r="X139" s="11"/>
      <c r="Y139" s="11"/>
      <c r="Z139" s="11"/>
      <c r="AA139" s="11"/>
      <c r="AB139" s="65"/>
      <c r="AC139" s="65"/>
      <c r="AD139" s="11"/>
      <c r="AE139" s="11"/>
      <c r="AG139" s="3"/>
      <c r="AH139" s="11"/>
      <c r="AN139" s="15"/>
      <c r="AO139" s="11"/>
      <c r="AP139" s="11"/>
      <c r="AQ139" s="11"/>
      <c r="AR139" s="11"/>
      <c r="AS139" s="11"/>
      <c r="AT139" s="11"/>
      <c r="AU139" s="11"/>
      <c r="AV139" s="11"/>
      <c r="AW139" s="11"/>
      <c r="AX139" s="11"/>
      <c r="AY139" s="65"/>
      <c r="AZ139" s="65"/>
    </row>
    <row r="140" spans="2:52" ht="16.5" customHeight="1">
      <c r="B140" s="15"/>
      <c r="C140" s="915">
        <v>8</v>
      </c>
      <c r="D140" s="268"/>
      <c r="E140" s="1533"/>
      <c r="F140" s="1534"/>
      <c r="G140" s="1152"/>
      <c r="H140" s="343"/>
      <c r="I140" s="343"/>
      <c r="J140" s="933">
        <f t="shared" si="29"/>
        <v>0</v>
      </c>
      <c r="K140" s="923"/>
      <c r="L140" s="1143"/>
      <c r="M140" s="343"/>
      <c r="N140" s="933">
        <f t="shared" si="30"/>
        <v>0</v>
      </c>
      <c r="O140" s="923"/>
      <c r="P140" s="333"/>
      <c r="Q140" s="934">
        <f t="shared" si="26"/>
        <v>0</v>
      </c>
      <c r="R140" s="934">
        <f t="shared" si="27"/>
        <v>0</v>
      </c>
      <c r="S140" s="934">
        <f t="shared" si="28"/>
        <v>0</v>
      </c>
      <c r="T140" s="904"/>
      <c r="U140" s="904"/>
      <c r="V140" s="11"/>
      <c r="W140" s="11"/>
      <c r="X140" s="11"/>
      <c r="Y140" s="11"/>
      <c r="Z140" s="11"/>
      <c r="AA140" s="11"/>
      <c r="AB140" s="65"/>
      <c r="AC140" s="65"/>
      <c r="AD140" s="11"/>
      <c r="AE140" s="11"/>
      <c r="AG140" s="3"/>
      <c r="AH140" s="11"/>
      <c r="AN140" s="15"/>
      <c r="AO140" s="11"/>
      <c r="AP140" s="11"/>
      <c r="AQ140" s="11"/>
      <c r="AR140" s="11"/>
      <c r="AS140" s="11"/>
      <c r="AT140" s="11"/>
      <c r="AU140" s="11"/>
      <c r="AV140" s="11"/>
      <c r="AW140" s="11"/>
      <c r="AX140" s="11"/>
      <c r="AY140" s="65"/>
      <c r="AZ140" s="65"/>
    </row>
    <row r="141" spans="2:52" ht="16.5" customHeight="1">
      <c r="B141" s="15"/>
      <c r="C141" s="915">
        <v>9</v>
      </c>
      <c r="D141" s="268"/>
      <c r="E141" s="1533"/>
      <c r="F141" s="1534"/>
      <c r="G141" s="1152"/>
      <c r="H141" s="343"/>
      <c r="I141" s="343"/>
      <c r="J141" s="933">
        <f t="shared" si="29"/>
        <v>0</v>
      </c>
      <c r="K141" s="923"/>
      <c r="L141" s="1143"/>
      <c r="M141" s="343"/>
      <c r="N141" s="933">
        <f t="shared" si="30"/>
        <v>0</v>
      </c>
      <c r="O141" s="923"/>
      <c r="P141" s="333"/>
      <c r="Q141" s="934">
        <f t="shared" si="26"/>
        <v>0</v>
      </c>
      <c r="R141" s="934">
        <f t="shared" si="27"/>
        <v>0</v>
      </c>
      <c r="S141" s="934">
        <f t="shared" si="28"/>
        <v>0</v>
      </c>
      <c r="T141" s="904"/>
      <c r="U141" s="904"/>
      <c r="V141" s="11"/>
      <c r="W141" s="11"/>
      <c r="X141" s="11"/>
      <c r="Y141" s="11"/>
      <c r="Z141" s="11"/>
      <c r="AA141" s="11"/>
      <c r="AB141" s="65"/>
      <c r="AC141" s="65"/>
      <c r="AD141" s="11"/>
      <c r="AE141" s="11"/>
      <c r="AG141" s="3"/>
      <c r="AH141" s="11"/>
      <c r="AN141" s="15"/>
      <c r="AO141" s="11"/>
      <c r="AP141" s="11"/>
      <c r="AQ141" s="11"/>
      <c r="AR141" s="11"/>
      <c r="AS141" s="11"/>
      <c r="AT141" s="11"/>
      <c r="AU141" s="11"/>
      <c r="AV141" s="11"/>
      <c r="AW141" s="11"/>
      <c r="AX141" s="11"/>
      <c r="AY141" s="65"/>
      <c r="AZ141" s="65"/>
    </row>
    <row r="142" spans="2:52" ht="16.5" customHeight="1">
      <c r="B142" s="15"/>
      <c r="C142" s="915">
        <v>10</v>
      </c>
      <c r="D142" s="268"/>
      <c r="E142" s="1533"/>
      <c r="F142" s="1534"/>
      <c r="G142" s="1152"/>
      <c r="H142" s="343"/>
      <c r="I142" s="343"/>
      <c r="J142" s="933">
        <f t="shared" si="29"/>
        <v>0</v>
      </c>
      <c r="K142" s="923"/>
      <c r="L142" s="1143"/>
      <c r="M142" s="343"/>
      <c r="N142" s="933">
        <f t="shared" si="30"/>
        <v>0</v>
      </c>
      <c r="O142" s="923"/>
      <c r="P142" s="333"/>
      <c r="Q142" s="934">
        <f t="shared" si="26"/>
        <v>0</v>
      </c>
      <c r="R142" s="934">
        <f t="shared" si="27"/>
        <v>0</v>
      </c>
      <c r="S142" s="934">
        <f t="shared" si="28"/>
        <v>0</v>
      </c>
      <c r="T142" s="904"/>
      <c r="U142" s="904"/>
      <c r="V142" s="11"/>
      <c r="W142" s="11"/>
      <c r="X142" s="11"/>
      <c r="Y142" s="11"/>
      <c r="Z142" s="11"/>
      <c r="AA142" s="11"/>
      <c r="AB142" s="65"/>
      <c r="AC142" s="65"/>
      <c r="AD142" s="11"/>
      <c r="AE142" s="11"/>
      <c r="AG142" s="3"/>
      <c r="AH142" s="11"/>
      <c r="AN142" s="15"/>
      <c r="AO142" s="11"/>
      <c r="AP142" s="11"/>
      <c r="AQ142" s="11"/>
      <c r="AR142" s="11"/>
      <c r="AS142" s="11"/>
      <c r="AT142" s="11"/>
      <c r="AU142" s="11"/>
      <c r="AV142" s="11"/>
      <c r="AW142" s="11"/>
      <c r="AX142" s="11"/>
      <c r="AY142" s="65"/>
      <c r="AZ142" s="65"/>
    </row>
    <row r="143" spans="2:52" ht="16.5" customHeight="1">
      <c r="B143" s="15"/>
      <c r="C143" s="915">
        <v>11</v>
      </c>
      <c r="D143" s="268"/>
      <c r="E143" s="1533"/>
      <c r="F143" s="1534"/>
      <c r="G143" s="1152"/>
      <c r="H143" s="343"/>
      <c r="I143" s="343"/>
      <c r="J143" s="933">
        <f t="shared" si="29"/>
        <v>0</v>
      </c>
      <c r="K143" s="923"/>
      <c r="L143" s="1143"/>
      <c r="M143" s="343"/>
      <c r="N143" s="933">
        <f t="shared" si="30"/>
        <v>0</v>
      </c>
      <c r="O143" s="923"/>
      <c r="P143" s="333"/>
      <c r="Q143" s="934">
        <f t="shared" si="26"/>
        <v>0</v>
      </c>
      <c r="R143" s="934">
        <f t="shared" si="27"/>
        <v>0</v>
      </c>
      <c r="S143" s="934">
        <f t="shared" si="28"/>
        <v>0</v>
      </c>
      <c r="T143" s="904"/>
      <c r="U143" s="904"/>
      <c r="V143" s="11"/>
      <c r="W143" s="11"/>
      <c r="X143" s="11"/>
      <c r="Y143" s="11"/>
      <c r="Z143" s="11"/>
      <c r="AA143" s="11"/>
      <c r="AB143" s="65"/>
      <c r="AC143" s="65"/>
      <c r="AD143" s="11"/>
      <c r="AE143" s="11"/>
      <c r="AG143" s="3"/>
      <c r="AH143" s="11"/>
      <c r="AN143" s="15"/>
      <c r="AO143" s="11"/>
      <c r="AP143" s="11"/>
      <c r="AQ143" s="11"/>
      <c r="AR143" s="11"/>
      <c r="AS143" s="11"/>
      <c r="AT143" s="11"/>
      <c r="AU143" s="11"/>
      <c r="AV143" s="11"/>
      <c r="AW143" s="11"/>
      <c r="AX143" s="11"/>
      <c r="AY143" s="65"/>
      <c r="AZ143" s="65"/>
    </row>
    <row r="144" spans="2:52" ht="16.5" customHeight="1">
      <c r="B144" s="15"/>
      <c r="C144" s="915">
        <v>12</v>
      </c>
      <c r="D144" s="268"/>
      <c r="E144" s="1533"/>
      <c r="F144" s="1534"/>
      <c r="G144" s="1152"/>
      <c r="H144" s="343"/>
      <c r="I144" s="343"/>
      <c r="J144" s="933">
        <f t="shared" si="29"/>
        <v>0</v>
      </c>
      <c r="K144" s="923"/>
      <c r="L144" s="1143"/>
      <c r="M144" s="343"/>
      <c r="N144" s="933">
        <f t="shared" si="30"/>
        <v>0</v>
      </c>
      <c r="O144" s="923"/>
      <c r="P144" s="333"/>
      <c r="Q144" s="934">
        <f t="shared" si="26"/>
        <v>0</v>
      </c>
      <c r="R144" s="934">
        <f t="shared" si="27"/>
        <v>0</v>
      </c>
      <c r="S144" s="934">
        <f t="shared" si="28"/>
        <v>0</v>
      </c>
      <c r="T144" s="904"/>
      <c r="U144" s="904"/>
      <c r="V144" s="11"/>
      <c r="W144" s="11"/>
      <c r="X144" s="11"/>
      <c r="Y144" s="11"/>
      <c r="Z144" s="11"/>
      <c r="AA144" s="11"/>
      <c r="AB144" s="65"/>
      <c r="AC144" s="65"/>
      <c r="AD144" s="11"/>
      <c r="AE144" s="11"/>
      <c r="AG144" s="3"/>
      <c r="AH144" s="11"/>
      <c r="AN144" s="15"/>
      <c r="AO144" s="11"/>
      <c r="AP144" s="11"/>
      <c r="AQ144" s="11"/>
      <c r="AR144" s="11"/>
      <c r="AS144" s="11"/>
      <c r="AT144" s="11"/>
      <c r="AU144" s="11"/>
      <c r="AV144" s="11"/>
      <c r="AW144" s="11"/>
      <c r="AX144" s="11"/>
      <c r="AY144" s="65"/>
      <c r="AZ144" s="65"/>
    </row>
    <row r="145" spans="2:56" ht="16.5" customHeight="1">
      <c r="B145" s="15"/>
      <c r="C145" s="915">
        <v>13</v>
      </c>
      <c r="D145" s="268"/>
      <c r="E145" s="1533"/>
      <c r="F145" s="1534"/>
      <c r="G145" s="1152"/>
      <c r="H145" s="343"/>
      <c r="I145" s="343"/>
      <c r="J145" s="933">
        <f t="shared" si="29"/>
        <v>0</v>
      </c>
      <c r="K145" s="923"/>
      <c r="L145" s="1143"/>
      <c r="M145" s="343"/>
      <c r="N145" s="933">
        <f t="shared" si="30"/>
        <v>0</v>
      </c>
      <c r="O145" s="923"/>
      <c r="P145" s="333"/>
      <c r="Q145" s="934">
        <f t="shared" si="26"/>
        <v>0</v>
      </c>
      <c r="R145" s="934">
        <f t="shared" si="27"/>
        <v>0</v>
      </c>
      <c r="S145" s="934">
        <f t="shared" si="28"/>
        <v>0</v>
      </c>
      <c r="T145" s="904"/>
      <c r="U145" s="904"/>
      <c r="V145" s="11"/>
      <c r="W145" s="11"/>
      <c r="X145" s="11"/>
      <c r="Y145" s="11"/>
      <c r="Z145" s="11"/>
      <c r="AA145" s="11"/>
      <c r="AB145" s="65"/>
      <c r="AC145" s="65"/>
      <c r="AD145" s="11"/>
      <c r="AE145" s="11"/>
      <c r="AG145" s="3"/>
      <c r="AH145" s="11"/>
      <c r="AN145" s="15"/>
      <c r="AO145" s="11"/>
      <c r="AP145" s="11"/>
      <c r="AQ145" s="11"/>
      <c r="AR145" s="11"/>
      <c r="AS145" s="11"/>
      <c r="AT145" s="11"/>
      <c r="AU145" s="11"/>
      <c r="AV145" s="11"/>
      <c r="AW145" s="11"/>
      <c r="AX145" s="11"/>
      <c r="AY145" s="65"/>
      <c r="AZ145" s="65"/>
    </row>
    <row r="146" spans="2:56" ht="16.5" customHeight="1">
      <c r="B146" s="15"/>
      <c r="C146" s="915">
        <v>14</v>
      </c>
      <c r="D146" s="268"/>
      <c r="E146" s="1533"/>
      <c r="F146" s="1534"/>
      <c r="G146" s="1152"/>
      <c r="H146" s="343"/>
      <c r="I146" s="343"/>
      <c r="J146" s="933">
        <f t="shared" si="29"/>
        <v>0</v>
      </c>
      <c r="K146" s="923"/>
      <c r="L146" s="1143"/>
      <c r="M146" s="343"/>
      <c r="N146" s="933">
        <f t="shared" si="30"/>
        <v>0</v>
      </c>
      <c r="O146" s="923"/>
      <c r="P146" s="333"/>
      <c r="Q146" s="934">
        <f t="shared" si="26"/>
        <v>0</v>
      </c>
      <c r="R146" s="934">
        <f t="shared" si="27"/>
        <v>0</v>
      </c>
      <c r="S146" s="934">
        <f t="shared" si="28"/>
        <v>0</v>
      </c>
      <c r="T146" s="904"/>
      <c r="U146" s="904"/>
      <c r="V146" s="11"/>
      <c r="W146" s="11"/>
      <c r="X146" s="11"/>
      <c r="Y146" s="11"/>
      <c r="Z146" s="11"/>
      <c r="AA146" s="11"/>
      <c r="AB146" s="65"/>
      <c r="AC146" s="65"/>
      <c r="AD146" s="11"/>
      <c r="AE146" s="11"/>
      <c r="AG146" s="3"/>
      <c r="AH146" s="11"/>
      <c r="AN146" s="15"/>
      <c r="AO146" s="11"/>
      <c r="AP146" s="11"/>
      <c r="AQ146" s="11"/>
      <c r="AR146" s="11"/>
      <c r="AS146" s="11"/>
      <c r="AT146" s="11"/>
      <c r="AU146" s="11"/>
      <c r="AV146" s="11"/>
      <c r="AW146" s="11"/>
      <c r="AX146" s="11"/>
      <c r="AY146" s="65"/>
      <c r="AZ146" s="65"/>
    </row>
    <row r="147" spans="2:56" ht="16.5" customHeight="1">
      <c r="B147" s="15"/>
      <c r="C147" s="915">
        <v>15</v>
      </c>
      <c r="D147" s="268"/>
      <c r="E147" s="1533"/>
      <c r="F147" s="1534"/>
      <c r="G147" s="1152"/>
      <c r="H147" s="343"/>
      <c r="I147" s="343"/>
      <c r="J147" s="933">
        <f t="shared" si="29"/>
        <v>0</v>
      </c>
      <c r="K147" s="923"/>
      <c r="L147" s="1143"/>
      <c r="M147" s="343"/>
      <c r="N147" s="933">
        <f t="shared" si="30"/>
        <v>0</v>
      </c>
      <c r="O147" s="923"/>
      <c r="P147" s="333"/>
      <c r="Q147" s="934">
        <f t="shared" si="26"/>
        <v>0</v>
      </c>
      <c r="R147" s="934">
        <f t="shared" si="27"/>
        <v>0</v>
      </c>
      <c r="S147" s="934">
        <f t="shared" si="28"/>
        <v>0</v>
      </c>
      <c r="T147" s="904"/>
      <c r="U147" s="904"/>
      <c r="V147" s="11"/>
      <c r="W147" s="11"/>
      <c r="X147" s="11"/>
      <c r="Y147" s="11"/>
      <c r="Z147" s="11"/>
      <c r="AA147" s="11"/>
      <c r="AB147" s="65"/>
      <c r="AC147" s="65"/>
      <c r="AD147" s="11"/>
      <c r="AE147" s="11"/>
      <c r="AG147" s="3"/>
      <c r="AH147" s="11"/>
      <c r="AN147" s="15"/>
      <c r="AO147" s="11"/>
      <c r="AP147" s="11"/>
      <c r="AQ147" s="11"/>
      <c r="AR147" s="11"/>
      <c r="AS147" s="11"/>
      <c r="AT147" s="11"/>
      <c r="AU147" s="11"/>
      <c r="AV147" s="11"/>
      <c r="AW147" s="11"/>
      <c r="AX147" s="11"/>
      <c r="AY147" s="65"/>
      <c r="AZ147" s="65"/>
    </row>
    <row r="148" spans="2:56" ht="16.5" customHeight="1">
      <c r="B148" s="15"/>
      <c r="C148" s="915">
        <v>16</v>
      </c>
      <c r="D148" s="268"/>
      <c r="E148" s="1533"/>
      <c r="F148" s="1534"/>
      <c r="G148" s="1152"/>
      <c r="H148" s="343"/>
      <c r="I148" s="343"/>
      <c r="J148" s="933">
        <f t="shared" si="29"/>
        <v>0</v>
      </c>
      <c r="K148" s="923"/>
      <c r="L148" s="1143"/>
      <c r="M148" s="343"/>
      <c r="N148" s="933">
        <f t="shared" si="30"/>
        <v>0</v>
      </c>
      <c r="O148" s="923"/>
      <c r="P148" s="333"/>
      <c r="Q148" s="934">
        <f t="shared" si="26"/>
        <v>0</v>
      </c>
      <c r="R148" s="934">
        <f t="shared" si="27"/>
        <v>0</v>
      </c>
      <c r="S148" s="934">
        <f t="shared" si="28"/>
        <v>0</v>
      </c>
      <c r="T148" s="904"/>
      <c r="U148" s="904"/>
      <c r="V148" s="11"/>
      <c r="W148" s="11"/>
      <c r="X148" s="11"/>
      <c r="Y148" s="11"/>
      <c r="Z148" s="11"/>
      <c r="AA148" s="11"/>
      <c r="AB148" s="65"/>
      <c r="AC148" s="65"/>
      <c r="AD148" s="11"/>
      <c r="AE148" s="11"/>
      <c r="AG148" s="3"/>
      <c r="AH148" s="11"/>
      <c r="AN148" s="15"/>
      <c r="AO148" s="11"/>
      <c r="AP148" s="11"/>
      <c r="AQ148" s="11"/>
      <c r="AR148" s="11"/>
      <c r="AS148" s="11"/>
      <c r="AT148" s="11"/>
      <c r="AU148" s="11"/>
      <c r="AV148" s="11"/>
      <c r="AW148" s="11"/>
      <c r="AX148" s="11"/>
      <c r="AY148" s="65"/>
      <c r="AZ148" s="65"/>
    </row>
    <row r="149" spans="2:56" ht="16.5" customHeight="1">
      <c r="B149" s="15"/>
      <c r="C149" s="915">
        <v>17</v>
      </c>
      <c r="D149" s="268"/>
      <c r="E149" s="1533"/>
      <c r="F149" s="1534"/>
      <c r="G149" s="1152"/>
      <c r="H149" s="343"/>
      <c r="I149" s="343"/>
      <c r="J149" s="933">
        <f t="shared" si="29"/>
        <v>0</v>
      </c>
      <c r="K149" s="923"/>
      <c r="L149" s="1143"/>
      <c r="M149" s="343"/>
      <c r="N149" s="933">
        <f t="shared" si="30"/>
        <v>0</v>
      </c>
      <c r="O149" s="923"/>
      <c r="P149" s="333"/>
      <c r="Q149" s="934">
        <f t="shared" si="26"/>
        <v>0</v>
      </c>
      <c r="R149" s="934">
        <f t="shared" si="27"/>
        <v>0</v>
      </c>
      <c r="S149" s="934">
        <f t="shared" si="28"/>
        <v>0</v>
      </c>
      <c r="T149" s="904"/>
      <c r="U149" s="904"/>
      <c r="V149" s="11"/>
      <c r="W149" s="11"/>
      <c r="X149" s="11"/>
      <c r="Y149" s="11"/>
      <c r="Z149" s="11"/>
      <c r="AA149" s="11"/>
      <c r="AB149" s="65"/>
      <c r="AC149" s="65"/>
      <c r="AD149" s="11"/>
      <c r="AE149" s="11"/>
      <c r="AG149" s="3"/>
      <c r="AH149" s="11"/>
      <c r="AN149" s="15"/>
      <c r="AO149" s="11"/>
      <c r="AP149" s="11"/>
      <c r="AQ149" s="11"/>
      <c r="AR149" s="11"/>
      <c r="AS149" s="11"/>
      <c r="AT149" s="11"/>
      <c r="AU149" s="11"/>
      <c r="AV149" s="11"/>
      <c r="AW149" s="11"/>
      <c r="AX149" s="11"/>
      <c r="AY149" s="65"/>
      <c r="AZ149" s="65"/>
    </row>
    <row r="150" spans="2:56" ht="16.5" customHeight="1">
      <c r="B150" s="15"/>
      <c r="C150" s="915">
        <v>18</v>
      </c>
      <c r="D150" s="268"/>
      <c r="E150" s="1533"/>
      <c r="F150" s="1534"/>
      <c r="G150" s="1152"/>
      <c r="H150" s="343"/>
      <c r="I150" s="343"/>
      <c r="J150" s="933">
        <f t="shared" si="29"/>
        <v>0</v>
      </c>
      <c r="K150" s="923"/>
      <c r="L150" s="1143"/>
      <c r="M150" s="343"/>
      <c r="N150" s="933">
        <f t="shared" si="30"/>
        <v>0</v>
      </c>
      <c r="O150" s="923"/>
      <c r="P150" s="333"/>
      <c r="Q150" s="934">
        <f t="shared" si="26"/>
        <v>0</v>
      </c>
      <c r="R150" s="934">
        <f t="shared" si="27"/>
        <v>0</v>
      </c>
      <c r="S150" s="934">
        <f t="shared" si="28"/>
        <v>0</v>
      </c>
      <c r="T150" s="904"/>
      <c r="U150" s="904"/>
      <c r="V150" s="11"/>
      <c r="W150" s="11"/>
      <c r="X150" s="11"/>
      <c r="Y150" s="11"/>
      <c r="Z150" s="11"/>
      <c r="AA150" s="11"/>
      <c r="AB150" s="65"/>
      <c r="AC150" s="65"/>
      <c r="AD150" s="11"/>
      <c r="AE150" s="11"/>
      <c r="AG150" s="3"/>
      <c r="AH150" s="11"/>
      <c r="AN150" s="15"/>
      <c r="AO150" s="11"/>
      <c r="AP150" s="11"/>
      <c r="AQ150" s="11"/>
      <c r="AR150" s="11"/>
      <c r="AS150" s="11"/>
      <c r="AT150" s="11"/>
      <c r="AU150" s="11"/>
      <c r="AV150" s="11"/>
      <c r="AW150" s="11"/>
      <c r="AX150" s="11"/>
      <c r="AY150" s="65"/>
      <c r="AZ150" s="65"/>
    </row>
    <row r="151" spans="2:56" ht="16.5" customHeight="1">
      <c r="B151" s="15"/>
      <c r="C151" s="915">
        <v>19</v>
      </c>
      <c r="D151" s="268"/>
      <c r="E151" s="1533"/>
      <c r="F151" s="1534"/>
      <c r="G151" s="1152"/>
      <c r="H151" s="343"/>
      <c r="I151" s="343"/>
      <c r="J151" s="933">
        <f t="shared" si="29"/>
        <v>0</v>
      </c>
      <c r="K151" s="923"/>
      <c r="L151" s="1143"/>
      <c r="M151" s="343"/>
      <c r="N151" s="933">
        <f t="shared" si="30"/>
        <v>0</v>
      </c>
      <c r="O151" s="923"/>
      <c r="P151" s="333"/>
      <c r="Q151" s="934">
        <f t="shared" si="26"/>
        <v>0</v>
      </c>
      <c r="R151" s="934">
        <f t="shared" si="27"/>
        <v>0</v>
      </c>
      <c r="S151" s="934">
        <f t="shared" si="28"/>
        <v>0</v>
      </c>
      <c r="T151" s="904"/>
      <c r="U151" s="904"/>
      <c r="V151" s="11"/>
      <c r="W151" s="11"/>
      <c r="X151" s="11"/>
      <c r="Y151" s="11"/>
      <c r="Z151" s="11"/>
      <c r="AA151" s="11"/>
      <c r="AB151" s="65"/>
      <c r="AC151" s="65"/>
      <c r="AD151" s="11"/>
      <c r="AE151" s="11"/>
      <c r="AG151" s="3"/>
      <c r="AH151" s="11"/>
      <c r="AN151" s="15"/>
      <c r="AO151" s="11"/>
      <c r="AP151" s="11"/>
      <c r="AQ151" s="11"/>
      <c r="AR151" s="11"/>
      <c r="AS151" s="11"/>
      <c r="AT151" s="11"/>
      <c r="AU151" s="11"/>
      <c r="AV151" s="11"/>
      <c r="AW151" s="11"/>
      <c r="AX151" s="11"/>
      <c r="AY151" s="65"/>
      <c r="AZ151" s="65"/>
    </row>
    <row r="152" spans="2:56" ht="16.5" customHeight="1" thickBot="1">
      <c r="B152" s="15"/>
      <c r="C152" s="916">
        <v>20</v>
      </c>
      <c r="D152" s="270"/>
      <c r="E152" s="1539"/>
      <c r="F152" s="1540"/>
      <c r="G152" s="1153"/>
      <c r="H152" s="346"/>
      <c r="I152" s="346"/>
      <c r="J152" s="1154">
        <f t="shared" si="29"/>
        <v>0</v>
      </c>
      <c r="K152" s="924"/>
      <c r="L152" s="1144"/>
      <c r="M152" s="346"/>
      <c r="N152" s="1154">
        <f t="shared" si="30"/>
        <v>0</v>
      </c>
      <c r="O152" s="924"/>
      <c r="P152" s="333"/>
      <c r="Q152" s="934">
        <f t="shared" si="26"/>
        <v>0</v>
      </c>
      <c r="R152" s="934">
        <f t="shared" si="27"/>
        <v>0</v>
      </c>
      <c r="S152" s="934">
        <f t="shared" si="28"/>
        <v>0</v>
      </c>
      <c r="T152" s="904"/>
      <c r="U152" s="904"/>
      <c r="V152" s="11"/>
      <c r="W152" s="11"/>
      <c r="X152" s="11"/>
      <c r="Y152" s="11"/>
      <c r="Z152" s="11"/>
      <c r="AA152" s="11"/>
      <c r="AB152" s="65"/>
      <c r="AC152" s="65"/>
      <c r="AD152" s="11"/>
      <c r="AE152" s="11"/>
      <c r="AG152" s="3"/>
      <c r="AH152" s="11"/>
      <c r="AN152" s="15"/>
      <c r="AO152" s="11"/>
      <c r="AP152" s="11"/>
      <c r="AQ152" s="11"/>
      <c r="AR152" s="11"/>
      <c r="AS152" s="11"/>
      <c r="AT152" s="11"/>
      <c r="AU152" s="11"/>
      <c r="AV152" s="11"/>
      <c r="AW152" s="11"/>
      <c r="AX152" s="11"/>
      <c r="AY152" s="65"/>
      <c r="AZ152" s="65"/>
    </row>
    <row r="153" spans="2:56" ht="16.5" customHeight="1" thickBot="1">
      <c r="B153" s="15"/>
      <c r="C153" s="917"/>
      <c r="D153" s="918"/>
      <c r="E153" s="919"/>
      <c r="F153" s="919"/>
      <c r="G153" s="624">
        <f>SUM(G133:G152)</f>
        <v>0</v>
      </c>
      <c r="H153" s="624">
        <f>SUM(H133:H152)</f>
        <v>0</v>
      </c>
      <c r="I153" s="622">
        <f>SUM(I133:I152)</f>
        <v>0</v>
      </c>
      <c r="J153" s="624">
        <f>SUM(J133:J152)</f>
        <v>0</v>
      </c>
      <c r="K153" s="11"/>
      <c r="L153" s="624">
        <f>SUM(L133:L152)</f>
        <v>0</v>
      </c>
      <c r="M153" s="622">
        <f>SUM(M133:M152)</f>
        <v>0</v>
      </c>
      <c r="N153" s="624">
        <f>SUM(N133:N152)</f>
        <v>0</v>
      </c>
      <c r="O153" s="11"/>
      <c r="P153" s="333"/>
      <c r="Q153" s="942">
        <f>SUM(Q133:Q152)</f>
        <v>0</v>
      </c>
      <c r="R153" s="942">
        <f>SUM(R133:R152)</f>
        <v>0</v>
      </c>
      <c r="S153" s="942">
        <f>SUM(S133:S152)</f>
        <v>0</v>
      </c>
      <c r="T153" s="904"/>
      <c r="U153" s="904"/>
      <c r="V153" s="11"/>
      <c r="W153" s="11"/>
      <c r="X153" s="11"/>
      <c r="Y153" s="11"/>
      <c r="Z153" s="11"/>
      <c r="AA153" s="11"/>
      <c r="AB153" s="65"/>
      <c r="AC153" s="65"/>
      <c r="AD153" s="11"/>
      <c r="AE153" s="11"/>
      <c r="AG153" s="3"/>
      <c r="AH153" s="11"/>
      <c r="AN153" s="15"/>
      <c r="AO153" s="11"/>
      <c r="AP153" s="11"/>
      <c r="AQ153" s="11"/>
      <c r="AR153" s="11"/>
      <c r="AS153" s="11"/>
      <c r="AT153" s="11"/>
      <c r="AU153" s="11"/>
      <c r="AV153" s="11"/>
      <c r="AW153" s="11"/>
      <c r="AX153" s="11"/>
      <c r="AY153" s="65"/>
      <c r="AZ153" s="65"/>
    </row>
    <row r="154" spans="2:56" ht="24.75" customHeight="1">
      <c r="B154" s="15"/>
      <c r="C154" s="23"/>
      <c r="D154" s="11"/>
      <c r="E154" s="11"/>
      <c r="F154" s="11"/>
      <c r="G154" s="11"/>
      <c r="H154" s="11"/>
      <c r="I154" s="11"/>
      <c r="J154" s="11"/>
      <c r="K154" s="11"/>
      <c r="L154" s="11"/>
      <c r="M154" s="11"/>
      <c r="N154" s="11"/>
      <c r="O154" s="11"/>
      <c r="P154" s="904"/>
      <c r="Q154" s="934"/>
      <c r="R154" s="934"/>
      <c r="S154" s="934"/>
      <c r="T154" s="904"/>
      <c r="U154" s="904"/>
      <c r="V154" s="11"/>
      <c r="W154" s="11"/>
      <c r="X154" s="11"/>
      <c r="Y154" s="11"/>
      <c r="Z154" s="11"/>
      <c r="AA154" s="11"/>
      <c r="AB154" s="11"/>
      <c r="AC154" s="11"/>
      <c r="AD154" s="11"/>
      <c r="AE154" s="11"/>
      <c r="AF154" s="11"/>
      <c r="AG154" s="11"/>
      <c r="AH154" s="11"/>
      <c r="AI154" s="11"/>
      <c r="AJ154" s="11"/>
      <c r="AK154" s="11"/>
      <c r="AL154" s="65"/>
      <c r="AN154" s="15"/>
      <c r="AO154" s="11"/>
      <c r="AP154" s="11"/>
      <c r="AQ154" s="11"/>
      <c r="AR154" s="11"/>
      <c r="AS154" s="11"/>
      <c r="AT154" s="11"/>
      <c r="AU154" s="11"/>
      <c r="AV154" s="11"/>
      <c r="AW154" s="11"/>
      <c r="AX154" s="65"/>
      <c r="AY154" s="11"/>
      <c r="BA154" s="11"/>
      <c r="BB154" s="65"/>
      <c r="BC154" s="65"/>
      <c r="BD154" s="11"/>
    </row>
    <row r="155" spans="2:56" ht="24.75" customHeight="1">
      <c r="B155" s="15"/>
      <c r="C155" s="1535" t="str">
        <f>CONCATENATE("Informação relativa à Medida Nº 6: ",F17)</f>
        <v xml:space="preserve">Informação relativa à Medida Nº 6: </v>
      </c>
      <c r="D155" s="1535"/>
      <c r="E155" s="1535"/>
      <c r="F155" s="1535"/>
      <c r="G155" s="11"/>
      <c r="H155" s="11"/>
      <c r="I155" s="11"/>
      <c r="J155" s="11"/>
      <c r="K155" s="11"/>
      <c r="L155" s="11"/>
      <c r="M155" s="11"/>
      <c r="N155" s="11"/>
      <c r="O155" s="11"/>
      <c r="P155" s="904"/>
      <c r="Q155" s="934"/>
      <c r="R155" s="934"/>
      <c r="S155" s="934"/>
      <c r="T155" s="904"/>
      <c r="U155" s="904"/>
      <c r="V155" s="11"/>
      <c r="W155" s="11"/>
      <c r="X155" s="11"/>
      <c r="Y155" s="11"/>
      <c r="Z155" s="11"/>
      <c r="AA155" s="11"/>
      <c r="AB155" s="11"/>
      <c r="AC155" s="11"/>
      <c r="AD155" s="11"/>
      <c r="AE155" s="11"/>
      <c r="AF155" s="11"/>
      <c r="AG155" s="11"/>
      <c r="AH155" s="11"/>
      <c r="AI155" s="11"/>
      <c r="AJ155" s="11"/>
      <c r="AK155" s="11"/>
      <c r="AL155" s="65"/>
      <c r="AN155" s="15"/>
      <c r="AO155" s="11"/>
      <c r="AP155" s="11"/>
      <c r="AQ155" s="11"/>
      <c r="AR155" s="11"/>
      <c r="AS155" s="11"/>
      <c r="AT155" s="65"/>
      <c r="AU155" s="65"/>
      <c r="AV155" s="11"/>
      <c r="AW155" s="11"/>
      <c r="AX155" s="11"/>
      <c r="AY155" s="11"/>
      <c r="AZ155" s="65"/>
    </row>
    <row r="156" spans="2:56" ht="12.75" customHeight="1" thickBot="1">
      <c r="B156" s="15"/>
      <c r="C156" s="23"/>
      <c r="D156" s="11"/>
      <c r="E156" s="11"/>
      <c r="F156" s="11"/>
      <c r="G156" s="11"/>
      <c r="H156" s="11"/>
      <c r="I156" s="11"/>
      <c r="J156" s="11"/>
      <c r="K156" s="11"/>
      <c r="L156" s="11"/>
      <c r="M156" s="11"/>
      <c r="N156" s="11"/>
      <c r="O156" s="11"/>
      <c r="P156" s="904"/>
      <c r="Q156" s="934"/>
      <c r="R156" s="934"/>
      <c r="S156" s="934"/>
      <c r="T156" s="904"/>
      <c r="U156" s="904"/>
      <c r="V156" s="11"/>
      <c r="W156" s="11"/>
      <c r="X156" s="11"/>
      <c r="Y156" s="11"/>
      <c r="Z156" s="11"/>
      <c r="AA156" s="11"/>
      <c r="AB156" s="11"/>
      <c r="AC156" s="11"/>
      <c r="AD156" s="11"/>
      <c r="AE156" s="11"/>
      <c r="AF156" s="11"/>
      <c r="AG156" s="11"/>
      <c r="AH156" s="11"/>
      <c r="AI156" s="11"/>
      <c r="AJ156" s="11"/>
      <c r="AK156" s="11"/>
      <c r="AL156" s="65"/>
      <c r="AN156" s="15"/>
      <c r="AO156" s="11"/>
      <c r="AP156" s="11"/>
      <c r="AQ156" s="11"/>
      <c r="AR156" s="11"/>
      <c r="AS156" s="11"/>
      <c r="AT156" s="65"/>
      <c r="AU156" s="65"/>
      <c r="AV156" s="11"/>
      <c r="AW156" s="11"/>
      <c r="AX156" s="11"/>
      <c r="AY156" s="11"/>
      <c r="AZ156" s="65"/>
    </row>
    <row r="157" spans="2:56" ht="39" customHeight="1">
      <c r="B157" s="15"/>
      <c r="C157" s="1536" t="s">
        <v>347</v>
      </c>
      <c r="D157" s="1541" t="s">
        <v>533</v>
      </c>
      <c r="E157" s="1543" t="s">
        <v>348</v>
      </c>
      <c r="F157" s="1547"/>
      <c r="G157" s="1538" t="s">
        <v>349</v>
      </c>
      <c r="H157" s="1528"/>
      <c r="I157" s="1528"/>
      <c r="J157" s="1528"/>
      <c r="K157" s="1529"/>
      <c r="L157" s="1528" t="s">
        <v>350</v>
      </c>
      <c r="M157" s="1528"/>
      <c r="N157" s="1528"/>
      <c r="O157" s="1529"/>
      <c r="P157" s="333"/>
      <c r="Q157" s="1173" t="s">
        <v>357</v>
      </c>
      <c r="R157" s="1173" t="s">
        <v>358</v>
      </c>
      <c r="S157" s="1530" t="s">
        <v>351</v>
      </c>
      <c r="T157" s="904"/>
      <c r="U157" s="904"/>
      <c r="V157" s="11"/>
      <c r="W157" s="11"/>
      <c r="X157" s="11"/>
      <c r="Y157" s="11"/>
      <c r="Z157" s="11"/>
      <c r="AA157" s="65"/>
      <c r="AB157" s="65"/>
      <c r="AC157" s="11"/>
      <c r="AD157" s="11"/>
      <c r="AE157" s="65"/>
      <c r="AG157" s="3"/>
      <c r="AH157" s="3"/>
      <c r="AN157" s="15"/>
      <c r="AO157" s="11"/>
      <c r="AP157" s="11"/>
      <c r="AQ157" s="11"/>
      <c r="AR157" s="11"/>
      <c r="AS157" s="11"/>
      <c r="AT157" s="11"/>
      <c r="AU157" s="11"/>
      <c r="AV157" s="11"/>
      <c r="AW157" s="11"/>
      <c r="AX157" s="11"/>
      <c r="AY157" s="65"/>
      <c r="AZ157" s="11"/>
    </row>
    <row r="158" spans="2:56" ht="34.5" customHeight="1" thickBot="1">
      <c r="B158" s="15"/>
      <c r="C158" s="1537"/>
      <c r="D158" s="1542"/>
      <c r="E158" s="1545"/>
      <c r="F158" s="1548"/>
      <c r="G158" s="911" t="s">
        <v>352</v>
      </c>
      <c r="H158" s="912" t="s">
        <v>353</v>
      </c>
      <c r="I158" s="913" t="s">
        <v>354</v>
      </c>
      <c r="J158" s="1147" t="s">
        <v>478</v>
      </c>
      <c r="K158" s="927" t="s">
        <v>479</v>
      </c>
      <c r="L158" s="1148" t="s">
        <v>356</v>
      </c>
      <c r="M158" s="913" t="s">
        <v>354</v>
      </c>
      <c r="N158" s="1147" t="s">
        <v>477</v>
      </c>
      <c r="O158" s="927" t="s">
        <v>479</v>
      </c>
      <c r="P158" s="333"/>
      <c r="Q158" s="1173" t="s">
        <v>355</v>
      </c>
      <c r="R158" s="1173" t="s">
        <v>355</v>
      </c>
      <c r="S158" s="1530"/>
      <c r="T158" s="904"/>
      <c r="U158" s="904"/>
      <c r="V158" s="11"/>
      <c r="W158" s="11"/>
      <c r="X158" s="11"/>
      <c r="Y158" s="11"/>
      <c r="Z158" s="11"/>
      <c r="AA158" s="65"/>
      <c r="AB158" s="65"/>
      <c r="AC158" s="11"/>
      <c r="AD158" s="11"/>
      <c r="AE158" s="65"/>
      <c r="AG158" s="3"/>
      <c r="AH158" s="3"/>
      <c r="AN158" s="15"/>
      <c r="AO158" s="11"/>
      <c r="AP158" s="11"/>
      <c r="AQ158" s="11"/>
      <c r="AR158" s="11"/>
      <c r="AS158" s="11"/>
      <c r="AT158" s="11"/>
      <c r="AU158" s="11"/>
      <c r="AV158" s="11"/>
      <c r="AW158" s="11"/>
      <c r="AX158" s="11"/>
      <c r="AY158" s="65"/>
      <c r="AZ158" s="11"/>
    </row>
    <row r="159" spans="2:56" ht="16.5" customHeight="1">
      <c r="B159" s="15"/>
      <c r="C159" s="914">
        <v>1</v>
      </c>
      <c r="D159" s="1149"/>
      <c r="E159" s="1531"/>
      <c r="F159" s="1532"/>
      <c r="G159" s="1165"/>
      <c r="H159" s="1166"/>
      <c r="I159" s="1166"/>
      <c r="J159" s="1160">
        <f>(G159+H159)*I159</f>
        <v>0</v>
      </c>
      <c r="K159" s="1167"/>
      <c r="L159" s="1151"/>
      <c r="M159" s="925"/>
      <c r="N159" s="933">
        <f>L159*M159</f>
        <v>0</v>
      </c>
      <c r="O159" s="926"/>
      <c r="P159" s="333"/>
      <c r="Q159" s="934">
        <f t="shared" ref="Q159:Q178" si="31">(G159+H159)*I159*K159/1000</f>
        <v>0</v>
      </c>
      <c r="R159" s="934">
        <f t="shared" ref="R159:R178" si="32">L159*M159*O159/1000</f>
        <v>0</v>
      </c>
      <c r="S159" s="934">
        <f t="shared" ref="S159:S178" si="33">Q159-R159</f>
        <v>0</v>
      </c>
      <c r="T159" s="904"/>
      <c r="U159" s="904"/>
      <c r="V159" s="11"/>
      <c r="W159" s="11"/>
      <c r="X159" s="11"/>
      <c r="Y159" s="11"/>
      <c r="Z159" s="11"/>
      <c r="AA159" s="65"/>
      <c r="AB159" s="65"/>
      <c r="AC159" s="11"/>
      <c r="AD159" s="11"/>
      <c r="AE159" s="65"/>
      <c r="AG159" s="3"/>
      <c r="AH159" s="3"/>
      <c r="AN159" s="15"/>
      <c r="AO159" s="11"/>
      <c r="AP159" s="11"/>
      <c r="AQ159" s="11"/>
      <c r="AR159" s="11"/>
      <c r="AS159" s="11"/>
      <c r="AT159" s="11"/>
      <c r="AU159" s="11"/>
      <c r="AV159" s="11"/>
      <c r="AW159" s="11"/>
      <c r="AX159" s="11"/>
      <c r="AY159" s="65"/>
      <c r="AZ159" s="11"/>
    </row>
    <row r="160" spans="2:56" ht="16.5" customHeight="1">
      <c r="B160" s="15"/>
      <c r="C160" s="915">
        <v>2</v>
      </c>
      <c r="D160" s="268"/>
      <c r="E160" s="1533"/>
      <c r="F160" s="1534"/>
      <c r="G160" s="1168"/>
      <c r="H160" s="1161"/>
      <c r="I160" s="1161"/>
      <c r="J160" s="1162">
        <f t="shared" ref="J160:J178" si="34">(G160+H160)*I160</f>
        <v>0</v>
      </c>
      <c r="K160" s="1169"/>
      <c r="L160" s="1143"/>
      <c r="M160" s="343"/>
      <c r="N160" s="933">
        <f t="shared" ref="N160:N178" si="35">L160*M160</f>
        <v>0</v>
      </c>
      <c r="O160" s="923"/>
      <c r="P160" s="333"/>
      <c r="Q160" s="934">
        <f t="shared" si="31"/>
        <v>0</v>
      </c>
      <c r="R160" s="934">
        <f t="shared" si="32"/>
        <v>0</v>
      </c>
      <c r="S160" s="934">
        <f t="shared" si="33"/>
        <v>0</v>
      </c>
      <c r="T160" s="904"/>
      <c r="U160" s="904"/>
      <c r="V160" s="11"/>
      <c r="W160" s="11"/>
      <c r="X160" s="11"/>
      <c r="Y160" s="11"/>
      <c r="Z160" s="11"/>
      <c r="AA160" s="65"/>
      <c r="AB160" s="65"/>
      <c r="AC160" s="11"/>
      <c r="AD160" s="11"/>
      <c r="AE160" s="65"/>
      <c r="AG160" s="3"/>
      <c r="AH160" s="3"/>
      <c r="AN160" s="15"/>
      <c r="AO160" s="11"/>
      <c r="AP160" s="11"/>
      <c r="AQ160" s="11"/>
      <c r="AR160" s="11"/>
      <c r="AS160" s="11"/>
      <c r="AT160" s="11"/>
      <c r="AU160" s="11"/>
      <c r="AV160" s="11"/>
      <c r="AW160" s="11"/>
      <c r="AX160" s="11"/>
      <c r="AY160" s="65"/>
      <c r="AZ160" s="11"/>
    </row>
    <row r="161" spans="2:52" ht="16.5" customHeight="1">
      <c r="B161" s="15"/>
      <c r="C161" s="915">
        <v>3</v>
      </c>
      <c r="D161" s="268"/>
      <c r="E161" s="1533"/>
      <c r="F161" s="1534"/>
      <c r="G161" s="1168"/>
      <c r="H161" s="1161"/>
      <c r="I161" s="1161"/>
      <c r="J161" s="1162">
        <f t="shared" si="34"/>
        <v>0</v>
      </c>
      <c r="K161" s="1169"/>
      <c r="L161" s="1143"/>
      <c r="M161" s="343"/>
      <c r="N161" s="933">
        <f t="shared" si="35"/>
        <v>0</v>
      </c>
      <c r="O161" s="923"/>
      <c r="P161" s="333"/>
      <c r="Q161" s="934">
        <f t="shared" si="31"/>
        <v>0</v>
      </c>
      <c r="R161" s="934">
        <f t="shared" si="32"/>
        <v>0</v>
      </c>
      <c r="S161" s="934">
        <f t="shared" si="33"/>
        <v>0</v>
      </c>
      <c r="T161" s="904"/>
      <c r="U161" s="904"/>
      <c r="V161" s="11"/>
      <c r="W161" s="11"/>
      <c r="X161" s="11"/>
      <c r="Y161" s="11"/>
      <c r="Z161" s="11"/>
      <c r="AA161" s="65"/>
      <c r="AB161" s="65"/>
      <c r="AC161" s="11"/>
      <c r="AD161" s="11"/>
      <c r="AE161" s="65"/>
      <c r="AG161" s="3"/>
      <c r="AH161" s="3"/>
      <c r="AN161" s="15"/>
      <c r="AO161" s="11"/>
      <c r="AP161" s="11"/>
      <c r="AQ161" s="11"/>
      <c r="AR161" s="11"/>
      <c r="AS161" s="11"/>
      <c r="AT161" s="11"/>
      <c r="AU161" s="11"/>
      <c r="AV161" s="11"/>
      <c r="AW161" s="11"/>
      <c r="AX161" s="11"/>
      <c r="AY161" s="65"/>
      <c r="AZ161" s="11"/>
    </row>
    <row r="162" spans="2:52" ht="16.5" customHeight="1">
      <c r="B162" s="15"/>
      <c r="C162" s="915">
        <v>4</v>
      </c>
      <c r="D162" s="268"/>
      <c r="E162" s="1533"/>
      <c r="F162" s="1534"/>
      <c r="G162" s="1168"/>
      <c r="H162" s="1161"/>
      <c r="I162" s="1161"/>
      <c r="J162" s="1162">
        <f t="shared" si="34"/>
        <v>0</v>
      </c>
      <c r="K162" s="1169"/>
      <c r="L162" s="1143"/>
      <c r="M162" s="343"/>
      <c r="N162" s="933">
        <f t="shared" si="35"/>
        <v>0</v>
      </c>
      <c r="O162" s="923"/>
      <c r="P162" s="333"/>
      <c r="Q162" s="934">
        <f t="shared" si="31"/>
        <v>0</v>
      </c>
      <c r="R162" s="934">
        <f t="shared" si="32"/>
        <v>0</v>
      </c>
      <c r="S162" s="934">
        <f t="shared" si="33"/>
        <v>0</v>
      </c>
      <c r="T162" s="904"/>
      <c r="U162" s="904"/>
      <c r="V162" s="11"/>
      <c r="W162" s="11"/>
      <c r="X162" s="11"/>
      <c r="Y162" s="11"/>
      <c r="Z162" s="11"/>
      <c r="AA162" s="65"/>
      <c r="AB162" s="65"/>
      <c r="AC162" s="11"/>
      <c r="AD162" s="11"/>
      <c r="AE162" s="65"/>
      <c r="AG162" s="3"/>
      <c r="AH162" s="3"/>
      <c r="AN162" s="15"/>
      <c r="AO162" s="11"/>
      <c r="AP162" s="11"/>
      <c r="AQ162" s="11"/>
      <c r="AR162" s="11"/>
      <c r="AS162" s="11"/>
      <c r="AT162" s="11"/>
      <c r="AU162" s="11"/>
      <c r="AV162" s="11"/>
      <c r="AW162" s="11"/>
      <c r="AX162" s="11"/>
      <c r="AY162" s="65"/>
      <c r="AZ162" s="11"/>
    </row>
    <row r="163" spans="2:52" ht="16.5" customHeight="1">
      <c r="B163" s="15"/>
      <c r="C163" s="915">
        <v>5</v>
      </c>
      <c r="D163" s="268"/>
      <c r="E163" s="1533"/>
      <c r="F163" s="1534"/>
      <c r="G163" s="1168"/>
      <c r="H163" s="1161"/>
      <c r="I163" s="1161"/>
      <c r="J163" s="1162">
        <f t="shared" si="34"/>
        <v>0</v>
      </c>
      <c r="K163" s="1169"/>
      <c r="L163" s="1143"/>
      <c r="M163" s="343"/>
      <c r="N163" s="933">
        <f t="shared" si="35"/>
        <v>0</v>
      </c>
      <c r="O163" s="923"/>
      <c r="P163" s="333"/>
      <c r="Q163" s="934">
        <f t="shared" si="31"/>
        <v>0</v>
      </c>
      <c r="R163" s="934">
        <f t="shared" si="32"/>
        <v>0</v>
      </c>
      <c r="S163" s="934">
        <f t="shared" si="33"/>
        <v>0</v>
      </c>
      <c r="T163" s="904"/>
      <c r="U163" s="904"/>
      <c r="V163" s="11"/>
      <c r="W163" s="11"/>
      <c r="X163" s="11"/>
      <c r="Y163" s="11"/>
      <c r="Z163" s="11"/>
      <c r="AA163" s="65"/>
      <c r="AB163" s="65"/>
      <c r="AC163" s="11"/>
      <c r="AD163" s="11"/>
      <c r="AE163" s="65"/>
      <c r="AG163" s="3"/>
      <c r="AH163" s="3"/>
      <c r="AN163" s="15"/>
      <c r="AO163" s="11"/>
      <c r="AP163" s="11"/>
      <c r="AQ163" s="11"/>
      <c r="AR163" s="11"/>
      <c r="AS163" s="11"/>
      <c r="AT163" s="11"/>
      <c r="AU163" s="11"/>
      <c r="AV163" s="11"/>
      <c r="AW163" s="11"/>
      <c r="AX163" s="11"/>
      <c r="AY163" s="65"/>
      <c r="AZ163" s="11"/>
    </row>
    <row r="164" spans="2:52" ht="16.5" customHeight="1">
      <c r="B164" s="15"/>
      <c r="C164" s="915">
        <v>6</v>
      </c>
      <c r="D164" s="268"/>
      <c r="E164" s="1533"/>
      <c r="F164" s="1534"/>
      <c r="G164" s="1168"/>
      <c r="H164" s="1161"/>
      <c r="I164" s="1161"/>
      <c r="J164" s="1162">
        <f t="shared" si="34"/>
        <v>0</v>
      </c>
      <c r="K164" s="1169"/>
      <c r="L164" s="1143"/>
      <c r="M164" s="343"/>
      <c r="N164" s="933">
        <f t="shared" si="35"/>
        <v>0</v>
      </c>
      <c r="O164" s="923"/>
      <c r="P164" s="333"/>
      <c r="Q164" s="934">
        <f t="shared" si="31"/>
        <v>0</v>
      </c>
      <c r="R164" s="934">
        <f t="shared" si="32"/>
        <v>0</v>
      </c>
      <c r="S164" s="934">
        <f t="shared" si="33"/>
        <v>0</v>
      </c>
      <c r="T164" s="904"/>
      <c r="U164" s="904"/>
      <c r="V164" s="11"/>
      <c r="W164" s="11"/>
      <c r="X164" s="11"/>
      <c r="Y164" s="11"/>
      <c r="Z164" s="11"/>
      <c r="AA164" s="11"/>
      <c r="AB164" s="65"/>
      <c r="AC164" s="65"/>
      <c r="AD164" s="11"/>
      <c r="AE164" s="11"/>
      <c r="AG164" s="3"/>
      <c r="AH164" s="11"/>
      <c r="AN164" s="15"/>
      <c r="AO164" s="11"/>
      <c r="AP164" s="11"/>
      <c r="AQ164" s="11"/>
      <c r="AR164" s="11"/>
      <c r="AS164" s="11"/>
      <c r="AT164" s="11"/>
      <c r="AU164" s="11"/>
      <c r="AV164" s="11"/>
      <c r="AW164" s="11"/>
      <c r="AX164" s="11"/>
      <c r="AY164" s="65"/>
      <c r="AZ164" s="65"/>
    </row>
    <row r="165" spans="2:52" ht="16.5" customHeight="1">
      <c r="B165" s="15"/>
      <c r="C165" s="915">
        <v>7</v>
      </c>
      <c r="D165" s="268"/>
      <c r="E165" s="1533"/>
      <c r="F165" s="1534"/>
      <c r="G165" s="1168"/>
      <c r="H165" s="1161"/>
      <c r="I165" s="1161"/>
      <c r="J165" s="1162">
        <f t="shared" si="34"/>
        <v>0</v>
      </c>
      <c r="K165" s="1169"/>
      <c r="L165" s="1143"/>
      <c r="M165" s="343"/>
      <c r="N165" s="933">
        <f t="shared" si="35"/>
        <v>0</v>
      </c>
      <c r="O165" s="923"/>
      <c r="P165" s="333"/>
      <c r="Q165" s="934">
        <f t="shared" si="31"/>
        <v>0</v>
      </c>
      <c r="R165" s="934">
        <f t="shared" si="32"/>
        <v>0</v>
      </c>
      <c r="S165" s="934">
        <f t="shared" si="33"/>
        <v>0</v>
      </c>
      <c r="T165" s="904"/>
      <c r="U165" s="904"/>
      <c r="V165" s="11"/>
      <c r="W165" s="11"/>
      <c r="X165" s="11"/>
      <c r="Y165" s="11"/>
      <c r="Z165" s="11"/>
      <c r="AA165" s="11"/>
      <c r="AB165" s="65"/>
      <c r="AC165" s="65"/>
      <c r="AD165" s="11"/>
      <c r="AE165" s="11"/>
      <c r="AG165" s="3"/>
      <c r="AH165" s="11"/>
      <c r="AN165" s="15"/>
      <c r="AO165" s="11"/>
      <c r="AP165" s="11"/>
      <c r="AQ165" s="11"/>
      <c r="AR165" s="11"/>
      <c r="AS165" s="11"/>
      <c r="AT165" s="11"/>
      <c r="AU165" s="11"/>
      <c r="AV165" s="11"/>
      <c r="AW165" s="11"/>
      <c r="AX165" s="11"/>
      <c r="AY165" s="65"/>
      <c r="AZ165" s="65"/>
    </row>
    <row r="166" spans="2:52" ht="16.5" customHeight="1">
      <c r="B166" s="15"/>
      <c r="C166" s="915">
        <v>8</v>
      </c>
      <c r="D166" s="268"/>
      <c r="E166" s="1533"/>
      <c r="F166" s="1534"/>
      <c r="G166" s="1168"/>
      <c r="H166" s="1161"/>
      <c r="I166" s="1161"/>
      <c r="J166" s="1162">
        <f t="shared" si="34"/>
        <v>0</v>
      </c>
      <c r="K166" s="1169"/>
      <c r="L166" s="1143"/>
      <c r="M166" s="343"/>
      <c r="N166" s="933">
        <f t="shared" si="35"/>
        <v>0</v>
      </c>
      <c r="O166" s="923"/>
      <c r="P166" s="333"/>
      <c r="Q166" s="934">
        <f t="shared" si="31"/>
        <v>0</v>
      </c>
      <c r="R166" s="934">
        <f t="shared" si="32"/>
        <v>0</v>
      </c>
      <c r="S166" s="934">
        <f t="shared" si="33"/>
        <v>0</v>
      </c>
      <c r="T166" s="904"/>
      <c r="U166" s="904"/>
      <c r="V166" s="11"/>
      <c r="W166" s="11"/>
      <c r="X166" s="11"/>
      <c r="Y166" s="11"/>
      <c r="Z166" s="11"/>
      <c r="AA166" s="11"/>
      <c r="AB166" s="65"/>
      <c r="AC166" s="65"/>
      <c r="AD166" s="11"/>
      <c r="AE166" s="11"/>
      <c r="AG166" s="3"/>
      <c r="AH166" s="11"/>
      <c r="AN166" s="15"/>
      <c r="AO166" s="11"/>
      <c r="AP166" s="11"/>
      <c r="AQ166" s="11"/>
      <c r="AR166" s="11"/>
      <c r="AS166" s="11"/>
      <c r="AT166" s="11"/>
      <c r="AU166" s="11"/>
      <c r="AV166" s="11"/>
      <c r="AW166" s="11"/>
      <c r="AX166" s="11"/>
      <c r="AY166" s="65"/>
      <c r="AZ166" s="65"/>
    </row>
    <row r="167" spans="2:52" ht="16.5" customHeight="1">
      <c r="B167" s="15"/>
      <c r="C167" s="915">
        <v>9</v>
      </c>
      <c r="D167" s="268"/>
      <c r="E167" s="1533"/>
      <c r="F167" s="1534"/>
      <c r="G167" s="1168"/>
      <c r="H167" s="1161"/>
      <c r="I167" s="1161"/>
      <c r="J167" s="1162">
        <f t="shared" si="34"/>
        <v>0</v>
      </c>
      <c r="K167" s="1169"/>
      <c r="L167" s="1143"/>
      <c r="M167" s="343"/>
      <c r="N167" s="933">
        <f t="shared" si="35"/>
        <v>0</v>
      </c>
      <c r="O167" s="923"/>
      <c r="P167" s="333"/>
      <c r="Q167" s="934">
        <f t="shared" si="31"/>
        <v>0</v>
      </c>
      <c r="R167" s="934">
        <f t="shared" si="32"/>
        <v>0</v>
      </c>
      <c r="S167" s="934">
        <f t="shared" si="33"/>
        <v>0</v>
      </c>
      <c r="T167" s="904"/>
      <c r="U167" s="904"/>
      <c r="V167" s="11"/>
      <c r="W167" s="11"/>
      <c r="X167" s="11"/>
      <c r="Y167" s="11"/>
      <c r="Z167" s="11"/>
      <c r="AA167" s="11"/>
      <c r="AB167" s="65"/>
      <c r="AC167" s="65"/>
      <c r="AD167" s="11"/>
      <c r="AE167" s="11"/>
      <c r="AG167" s="3"/>
      <c r="AH167" s="11"/>
      <c r="AN167" s="15"/>
      <c r="AO167" s="11"/>
      <c r="AP167" s="11"/>
      <c r="AQ167" s="11"/>
      <c r="AR167" s="11"/>
      <c r="AS167" s="11"/>
      <c r="AT167" s="11"/>
      <c r="AU167" s="11"/>
      <c r="AV167" s="11"/>
      <c r="AW167" s="11"/>
      <c r="AX167" s="11"/>
      <c r="AY167" s="65"/>
      <c r="AZ167" s="65"/>
    </row>
    <row r="168" spans="2:52" ht="16.5" customHeight="1">
      <c r="B168" s="15"/>
      <c r="C168" s="915">
        <v>10</v>
      </c>
      <c r="D168" s="268"/>
      <c r="E168" s="1533"/>
      <c r="F168" s="1534"/>
      <c r="G168" s="1168"/>
      <c r="H168" s="1161"/>
      <c r="I168" s="1161"/>
      <c r="J168" s="1162">
        <f t="shared" si="34"/>
        <v>0</v>
      </c>
      <c r="K168" s="1169"/>
      <c r="L168" s="1143"/>
      <c r="M168" s="343"/>
      <c r="N168" s="933">
        <f t="shared" si="35"/>
        <v>0</v>
      </c>
      <c r="O168" s="923"/>
      <c r="P168" s="333"/>
      <c r="Q168" s="934">
        <f t="shared" si="31"/>
        <v>0</v>
      </c>
      <c r="R168" s="934">
        <f t="shared" si="32"/>
        <v>0</v>
      </c>
      <c r="S168" s="934">
        <f t="shared" si="33"/>
        <v>0</v>
      </c>
      <c r="T168" s="904"/>
      <c r="U168" s="904"/>
      <c r="V168" s="11"/>
      <c r="W168" s="11"/>
      <c r="X168" s="11"/>
      <c r="Y168" s="11"/>
      <c r="Z168" s="11"/>
      <c r="AA168" s="11"/>
      <c r="AB168" s="65"/>
      <c r="AC168" s="65"/>
      <c r="AD168" s="11"/>
      <c r="AE168" s="11"/>
      <c r="AG168" s="3"/>
      <c r="AH168" s="11"/>
      <c r="AN168" s="15"/>
      <c r="AO168" s="11"/>
      <c r="AP168" s="11"/>
      <c r="AQ168" s="11"/>
      <c r="AR168" s="11"/>
      <c r="AS168" s="11"/>
      <c r="AT168" s="11"/>
      <c r="AU168" s="11"/>
      <c r="AV168" s="11"/>
      <c r="AW168" s="11"/>
      <c r="AX168" s="11"/>
      <c r="AY168" s="65"/>
      <c r="AZ168" s="65"/>
    </row>
    <row r="169" spans="2:52" ht="16.5" customHeight="1">
      <c r="B169" s="15"/>
      <c r="C169" s="915">
        <v>11</v>
      </c>
      <c r="D169" s="268"/>
      <c r="E169" s="1533"/>
      <c r="F169" s="1534"/>
      <c r="G169" s="1168"/>
      <c r="H169" s="1161"/>
      <c r="I169" s="1161"/>
      <c r="J169" s="1162">
        <f t="shared" si="34"/>
        <v>0</v>
      </c>
      <c r="K169" s="1169"/>
      <c r="L169" s="1143"/>
      <c r="M169" s="343"/>
      <c r="N169" s="933">
        <f t="shared" si="35"/>
        <v>0</v>
      </c>
      <c r="O169" s="923"/>
      <c r="P169" s="333"/>
      <c r="Q169" s="934">
        <f t="shared" si="31"/>
        <v>0</v>
      </c>
      <c r="R169" s="934">
        <f t="shared" si="32"/>
        <v>0</v>
      </c>
      <c r="S169" s="934">
        <f t="shared" si="33"/>
        <v>0</v>
      </c>
      <c r="T169" s="904"/>
      <c r="U169" s="904"/>
      <c r="V169" s="11"/>
      <c r="W169" s="11"/>
      <c r="X169" s="11"/>
      <c r="Y169" s="11"/>
      <c r="Z169" s="11"/>
      <c r="AA169" s="11"/>
      <c r="AB169" s="65"/>
      <c r="AC169" s="65"/>
      <c r="AD169" s="11"/>
      <c r="AE169" s="11"/>
      <c r="AG169" s="3"/>
      <c r="AH169" s="11"/>
      <c r="AN169" s="15"/>
      <c r="AO169" s="11"/>
      <c r="AP169" s="11"/>
      <c r="AQ169" s="11"/>
      <c r="AR169" s="11"/>
      <c r="AS169" s="11"/>
      <c r="AT169" s="11"/>
      <c r="AU169" s="11"/>
      <c r="AV169" s="11"/>
      <c r="AW169" s="11"/>
      <c r="AX169" s="11"/>
      <c r="AY169" s="65"/>
      <c r="AZ169" s="65"/>
    </row>
    <row r="170" spans="2:52" ht="16.5" customHeight="1">
      <c r="B170" s="15"/>
      <c r="C170" s="915">
        <v>12</v>
      </c>
      <c r="D170" s="268"/>
      <c r="E170" s="1533"/>
      <c r="F170" s="1534"/>
      <c r="G170" s="1168"/>
      <c r="H170" s="1161"/>
      <c r="I170" s="1161"/>
      <c r="J170" s="1162">
        <f t="shared" si="34"/>
        <v>0</v>
      </c>
      <c r="K170" s="1169"/>
      <c r="L170" s="1143"/>
      <c r="M170" s="343"/>
      <c r="N170" s="933">
        <f t="shared" si="35"/>
        <v>0</v>
      </c>
      <c r="O170" s="923"/>
      <c r="P170" s="333"/>
      <c r="Q170" s="934">
        <f t="shared" si="31"/>
        <v>0</v>
      </c>
      <c r="R170" s="934">
        <f t="shared" si="32"/>
        <v>0</v>
      </c>
      <c r="S170" s="934">
        <f t="shared" si="33"/>
        <v>0</v>
      </c>
      <c r="T170" s="904"/>
      <c r="U170" s="904"/>
      <c r="V170" s="11"/>
      <c r="W170" s="11"/>
      <c r="X170" s="11"/>
      <c r="Y170" s="11"/>
      <c r="Z170" s="11"/>
      <c r="AA170" s="11"/>
      <c r="AB170" s="65"/>
      <c r="AC170" s="65"/>
      <c r="AD170" s="11"/>
      <c r="AE170" s="11"/>
      <c r="AG170" s="3"/>
      <c r="AH170" s="11"/>
      <c r="AN170" s="15"/>
      <c r="AO170" s="11"/>
      <c r="AP170" s="11"/>
      <c r="AQ170" s="11"/>
      <c r="AR170" s="11"/>
      <c r="AS170" s="11"/>
      <c r="AT170" s="11"/>
      <c r="AU170" s="11"/>
      <c r="AV170" s="11"/>
      <c r="AW170" s="11"/>
      <c r="AX170" s="11"/>
      <c r="AY170" s="65"/>
      <c r="AZ170" s="65"/>
    </row>
    <row r="171" spans="2:52" ht="16.5" customHeight="1">
      <c r="B171" s="15"/>
      <c r="C171" s="915">
        <v>13</v>
      </c>
      <c r="D171" s="268"/>
      <c r="E171" s="1533"/>
      <c r="F171" s="1534"/>
      <c r="G171" s="1168"/>
      <c r="H171" s="1161"/>
      <c r="I171" s="1161"/>
      <c r="J171" s="1162">
        <f t="shared" si="34"/>
        <v>0</v>
      </c>
      <c r="K171" s="1169"/>
      <c r="L171" s="1143"/>
      <c r="M171" s="343"/>
      <c r="N171" s="933">
        <f t="shared" si="35"/>
        <v>0</v>
      </c>
      <c r="O171" s="923"/>
      <c r="P171" s="333"/>
      <c r="Q171" s="934">
        <f t="shared" si="31"/>
        <v>0</v>
      </c>
      <c r="R171" s="934">
        <f t="shared" si="32"/>
        <v>0</v>
      </c>
      <c r="S171" s="934">
        <f t="shared" si="33"/>
        <v>0</v>
      </c>
      <c r="T171" s="904"/>
      <c r="U171" s="904"/>
      <c r="V171" s="11"/>
      <c r="W171" s="11"/>
      <c r="X171" s="11"/>
      <c r="Y171" s="11"/>
      <c r="Z171" s="11"/>
      <c r="AA171" s="11"/>
      <c r="AB171" s="65"/>
      <c r="AC171" s="65"/>
      <c r="AD171" s="11"/>
      <c r="AE171" s="11"/>
      <c r="AG171" s="3"/>
      <c r="AH171" s="11"/>
      <c r="AN171" s="15"/>
      <c r="AO171" s="11"/>
      <c r="AP171" s="11"/>
      <c r="AQ171" s="11"/>
      <c r="AR171" s="11"/>
      <c r="AS171" s="11"/>
      <c r="AT171" s="11"/>
      <c r="AU171" s="11"/>
      <c r="AV171" s="11"/>
      <c r="AW171" s="11"/>
      <c r="AX171" s="11"/>
      <c r="AY171" s="65"/>
      <c r="AZ171" s="65"/>
    </row>
    <row r="172" spans="2:52" ht="16.5" customHeight="1">
      <c r="B172" s="15"/>
      <c r="C172" s="915">
        <v>14</v>
      </c>
      <c r="D172" s="268"/>
      <c r="E172" s="1533"/>
      <c r="F172" s="1534"/>
      <c r="G172" s="1168"/>
      <c r="H172" s="1161"/>
      <c r="I172" s="1161"/>
      <c r="J172" s="1162">
        <f t="shared" si="34"/>
        <v>0</v>
      </c>
      <c r="K172" s="1169"/>
      <c r="L172" s="1143"/>
      <c r="M172" s="343"/>
      <c r="N172" s="933">
        <f t="shared" si="35"/>
        <v>0</v>
      </c>
      <c r="O172" s="923"/>
      <c r="P172" s="333"/>
      <c r="Q172" s="934">
        <f t="shared" si="31"/>
        <v>0</v>
      </c>
      <c r="R172" s="934">
        <f t="shared" si="32"/>
        <v>0</v>
      </c>
      <c r="S172" s="934">
        <f t="shared" si="33"/>
        <v>0</v>
      </c>
      <c r="T172" s="904"/>
      <c r="U172" s="904"/>
      <c r="V172" s="11"/>
      <c r="W172" s="11"/>
      <c r="X172" s="11"/>
      <c r="Y172" s="11"/>
      <c r="Z172" s="11"/>
      <c r="AA172" s="11"/>
      <c r="AB172" s="65"/>
      <c r="AC172" s="65"/>
      <c r="AD172" s="11"/>
      <c r="AE172" s="11"/>
      <c r="AG172" s="3"/>
      <c r="AH172" s="11"/>
      <c r="AN172" s="15"/>
      <c r="AO172" s="11"/>
      <c r="AP172" s="11"/>
      <c r="AQ172" s="11"/>
      <c r="AR172" s="11"/>
      <c r="AS172" s="11"/>
      <c r="AT172" s="11"/>
      <c r="AU172" s="11"/>
      <c r="AV172" s="11"/>
      <c r="AW172" s="11"/>
      <c r="AX172" s="11"/>
      <c r="AY172" s="65"/>
      <c r="AZ172" s="65"/>
    </row>
    <row r="173" spans="2:52" ht="16.5" customHeight="1">
      <c r="B173" s="15"/>
      <c r="C173" s="915">
        <v>15</v>
      </c>
      <c r="D173" s="268"/>
      <c r="E173" s="1533"/>
      <c r="F173" s="1534"/>
      <c r="G173" s="1168"/>
      <c r="H173" s="1161"/>
      <c r="I173" s="1161"/>
      <c r="J173" s="1162">
        <f t="shared" si="34"/>
        <v>0</v>
      </c>
      <c r="K173" s="1169"/>
      <c r="L173" s="1143"/>
      <c r="M173" s="343"/>
      <c r="N173" s="933">
        <f t="shared" si="35"/>
        <v>0</v>
      </c>
      <c r="O173" s="923"/>
      <c r="P173" s="333"/>
      <c r="Q173" s="934">
        <f t="shared" si="31"/>
        <v>0</v>
      </c>
      <c r="R173" s="934">
        <f t="shared" si="32"/>
        <v>0</v>
      </c>
      <c r="S173" s="934">
        <f t="shared" si="33"/>
        <v>0</v>
      </c>
      <c r="T173" s="904"/>
      <c r="U173" s="904"/>
      <c r="V173" s="11"/>
      <c r="W173" s="11"/>
      <c r="X173" s="11"/>
      <c r="Y173" s="11"/>
      <c r="Z173" s="11"/>
      <c r="AA173" s="11"/>
      <c r="AB173" s="65"/>
      <c r="AC173" s="65"/>
      <c r="AD173" s="11"/>
      <c r="AE173" s="11"/>
      <c r="AG173" s="3"/>
      <c r="AH173" s="11"/>
      <c r="AN173" s="15"/>
      <c r="AO173" s="11"/>
      <c r="AP173" s="11"/>
      <c r="AQ173" s="11"/>
      <c r="AR173" s="11"/>
      <c r="AS173" s="11"/>
      <c r="AT173" s="11"/>
      <c r="AU173" s="11"/>
      <c r="AV173" s="11"/>
      <c r="AW173" s="11"/>
      <c r="AX173" s="11"/>
      <c r="AY173" s="65"/>
      <c r="AZ173" s="65"/>
    </row>
    <row r="174" spans="2:52" ht="16.5" customHeight="1">
      <c r="B174" s="15"/>
      <c r="C174" s="915">
        <v>16</v>
      </c>
      <c r="D174" s="268"/>
      <c r="E174" s="1533"/>
      <c r="F174" s="1534"/>
      <c r="G174" s="1168"/>
      <c r="H174" s="1161"/>
      <c r="I174" s="1161"/>
      <c r="J174" s="1162">
        <f t="shared" si="34"/>
        <v>0</v>
      </c>
      <c r="K174" s="1169"/>
      <c r="L174" s="1143"/>
      <c r="M174" s="343"/>
      <c r="N174" s="933">
        <f t="shared" si="35"/>
        <v>0</v>
      </c>
      <c r="O174" s="923"/>
      <c r="P174" s="333"/>
      <c r="Q174" s="934">
        <f t="shared" si="31"/>
        <v>0</v>
      </c>
      <c r="R174" s="934">
        <f t="shared" si="32"/>
        <v>0</v>
      </c>
      <c r="S174" s="934">
        <f t="shared" si="33"/>
        <v>0</v>
      </c>
      <c r="T174" s="904"/>
      <c r="U174" s="904"/>
      <c r="V174" s="11"/>
      <c r="W174" s="11"/>
      <c r="X174" s="11"/>
      <c r="Y174" s="11"/>
      <c r="Z174" s="11"/>
      <c r="AA174" s="11"/>
      <c r="AB174" s="65"/>
      <c r="AC174" s="65"/>
      <c r="AD174" s="11"/>
      <c r="AE174" s="11"/>
      <c r="AG174" s="3"/>
      <c r="AH174" s="11"/>
      <c r="AN174" s="15"/>
      <c r="AO174" s="11"/>
      <c r="AP174" s="11"/>
      <c r="AQ174" s="11"/>
      <c r="AR174" s="11"/>
      <c r="AS174" s="11"/>
      <c r="AT174" s="11"/>
      <c r="AU174" s="11"/>
      <c r="AV174" s="11"/>
      <c r="AW174" s="11"/>
      <c r="AX174" s="11"/>
      <c r="AY174" s="65"/>
      <c r="AZ174" s="65"/>
    </row>
    <row r="175" spans="2:52" ht="16.5" customHeight="1">
      <c r="B175" s="15"/>
      <c r="C175" s="915">
        <v>17</v>
      </c>
      <c r="D175" s="268"/>
      <c r="E175" s="1533"/>
      <c r="F175" s="1534"/>
      <c r="G175" s="1168"/>
      <c r="H175" s="1161"/>
      <c r="I175" s="1161"/>
      <c r="J175" s="1162">
        <f t="shared" si="34"/>
        <v>0</v>
      </c>
      <c r="K175" s="1169"/>
      <c r="L175" s="1143"/>
      <c r="M175" s="343"/>
      <c r="N175" s="933">
        <f t="shared" si="35"/>
        <v>0</v>
      </c>
      <c r="O175" s="923"/>
      <c r="P175" s="333"/>
      <c r="Q175" s="934">
        <f t="shared" si="31"/>
        <v>0</v>
      </c>
      <c r="R175" s="934">
        <f t="shared" si="32"/>
        <v>0</v>
      </c>
      <c r="S175" s="934">
        <f t="shared" si="33"/>
        <v>0</v>
      </c>
      <c r="T175" s="904"/>
      <c r="U175" s="904"/>
      <c r="V175" s="11"/>
      <c r="W175" s="11"/>
      <c r="X175" s="11"/>
      <c r="Y175" s="11"/>
      <c r="Z175" s="11"/>
      <c r="AA175" s="11"/>
      <c r="AB175" s="65"/>
      <c r="AC175" s="65"/>
      <c r="AD175" s="11"/>
      <c r="AE175" s="11"/>
      <c r="AG175" s="3"/>
      <c r="AH175" s="11"/>
      <c r="AN175" s="15"/>
      <c r="AO175" s="11"/>
      <c r="AP175" s="11"/>
      <c r="AQ175" s="11"/>
      <c r="AR175" s="11"/>
      <c r="AS175" s="11"/>
      <c r="AT175" s="11"/>
      <c r="AU175" s="11"/>
      <c r="AV175" s="11"/>
      <c r="AW175" s="11"/>
      <c r="AX175" s="11"/>
      <c r="AY175" s="65"/>
      <c r="AZ175" s="65"/>
    </row>
    <row r="176" spans="2:52" ht="16.5" customHeight="1">
      <c r="B176" s="15"/>
      <c r="C176" s="915">
        <v>18</v>
      </c>
      <c r="D176" s="268"/>
      <c r="E176" s="1533"/>
      <c r="F176" s="1534"/>
      <c r="G176" s="1168"/>
      <c r="H176" s="1161"/>
      <c r="I176" s="1161"/>
      <c r="J176" s="1162">
        <f t="shared" si="34"/>
        <v>0</v>
      </c>
      <c r="K176" s="1169"/>
      <c r="L176" s="1143"/>
      <c r="M176" s="343"/>
      <c r="N176" s="933">
        <f t="shared" si="35"/>
        <v>0</v>
      </c>
      <c r="O176" s="923"/>
      <c r="P176" s="333"/>
      <c r="Q176" s="934">
        <f t="shared" si="31"/>
        <v>0</v>
      </c>
      <c r="R176" s="934">
        <f t="shared" si="32"/>
        <v>0</v>
      </c>
      <c r="S176" s="934">
        <f t="shared" si="33"/>
        <v>0</v>
      </c>
      <c r="T176" s="904"/>
      <c r="U176" s="904"/>
      <c r="V176" s="11"/>
      <c r="W176" s="11"/>
      <c r="X176" s="11"/>
      <c r="Y176" s="11"/>
      <c r="Z176" s="11"/>
      <c r="AA176" s="11"/>
      <c r="AB176" s="65"/>
      <c r="AC176" s="65"/>
      <c r="AD176" s="11"/>
      <c r="AE176" s="11"/>
      <c r="AG176" s="3"/>
      <c r="AH176" s="11"/>
      <c r="AN176" s="15"/>
      <c r="AO176" s="11"/>
      <c r="AP176" s="11"/>
      <c r="AQ176" s="11"/>
      <c r="AR176" s="11"/>
      <c r="AS176" s="11"/>
      <c r="AT176" s="11"/>
      <c r="AU176" s="11"/>
      <c r="AV176" s="11"/>
      <c r="AW176" s="11"/>
      <c r="AX176" s="11"/>
      <c r="AY176" s="65"/>
      <c r="AZ176" s="65"/>
    </row>
    <row r="177" spans="2:56" ht="16.5" customHeight="1">
      <c r="B177" s="15"/>
      <c r="C177" s="915">
        <v>19</v>
      </c>
      <c r="D177" s="268"/>
      <c r="E177" s="1533"/>
      <c r="F177" s="1534"/>
      <c r="G177" s="1168"/>
      <c r="H177" s="1161"/>
      <c r="I177" s="1161"/>
      <c r="J177" s="1162">
        <f t="shared" si="34"/>
        <v>0</v>
      </c>
      <c r="K177" s="1169"/>
      <c r="L177" s="1143"/>
      <c r="M177" s="343"/>
      <c r="N177" s="933">
        <f t="shared" si="35"/>
        <v>0</v>
      </c>
      <c r="O177" s="923"/>
      <c r="P177" s="333"/>
      <c r="Q177" s="934">
        <f t="shared" si="31"/>
        <v>0</v>
      </c>
      <c r="R177" s="934">
        <f t="shared" si="32"/>
        <v>0</v>
      </c>
      <c r="S177" s="934">
        <f t="shared" si="33"/>
        <v>0</v>
      </c>
      <c r="T177" s="904"/>
      <c r="U177" s="904"/>
      <c r="V177" s="11"/>
      <c r="W177" s="11"/>
      <c r="X177" s="11"/>
      <c r="Y177" s="11"/>
      <c r="Z177" s="11"/>
      <c r="AA177" s="11"/>
      <c r="AB177" s="65"/>
      <c r="AC177" s="65"/>
      <c r="AD177" s="11"/>
      <c r="AE177" s="11"/>
      <c r="AG177" s="3"/>
      <c r="AH177" s="11"/>
      <c r="AN177" s="15"/>
      <c r="AO177" s="11"/>
      <c r="AP177" s="11"/>
      <c r="AQ177" s="11"/>
      <c r="AR177" s="11"/>
      <c r="AS177" s="11"/>
      <c r="AT177" s="11"/>
      <c r="AU177" s="11"/>
      <c r="AV177" s="11"/>
      <c r="AW177" s="11"/>
      <c r="AX177" s="11"/>
      <c r="AY177" s="65"/>
      <c r="AZ177" s="65"/>
    </row>
    <row r="178" spans="2:56" ht="16.5" customHeight="1" thickBot="1">
      <c r="B178" s="15"/>
      <c r="C178" s="916">
        <v>20</v>
      </c>
      <c r="D178" s="270"/>
      <c r="E178" s="1539"/>
      <c r="F178" s="1540"/>
      <c r="G178" s="1170"/>
      <c r="H178" s="1163"/>
      <c r="I178" s="1163"/>
      <c r="J178" s="1164">
        <f t="shared" si="34"/>
        <v>0</v>
      </c>
      <c r="K178" s="1171"/>
      <c r="L178" s="1144"/>
      <c r="M178" s="346"/>
      <c r="N178" s="1154">
        <f t="shared" si="35"/>
        <v>0</v>
      </c>
      <c r="O178" s="924"/>
      <c r="P178" s="333"/>
      <c r="Q178" s="934">
        <f t="shared" si="31"/>
        <v>0</v>
      </c>
      <c r="R178" s="934">
        <f t="shared" si="32"/>
        <v>0</v>
      </c>
      <c r="S178" s="934">
        <f t="shared" si="33"/>
        <v>0</v>
      </c>
      <c r="T178" s="904"/>
      <c r="U178" s="904"/>
      <c r="V178" s="11"/>
      <c r="W178" s="11"/>
      <c r="X178" s="11"/>
      <c r="Y178" s="11"/>
      <c r="Z178" s="11"/>
      <c r="AA178" s="11"/>
      <c r="AB178" s="65"/>
      <c r="AC178" s="65"/>
      <c r="AD178" s="11"/>
      <c r="AE178" s="11"/>
      <c r="AG178" s="3"/>
      <c r="AH178" s="11"/>
      <c r="AN178" s="15"/>
      <c r="AO178" s="11"/>
      <c r="AP178" s="11"/>
      <c r="AQ178" s="11"/>
      <c r="AR178" s="11"/>
      <c r="AS178" s="11"/>
      <c r="AT178" s="11"/>
      <c r="AU178" s="11"/>
      <c r="AV178" s="11"/>
      <c r="AW178" s="11"/>
      <c r="AX178" s="11"/>
      <c r="AY178" s="65"/>
      <c r="AZ178" s="65"/>
    </row>
    <row r="179" spans="2:56" ht="16.5" customHeight="1" thickBot="1">
      <c r="B179" s="15"/>
      <c r="C179" s="917"/>
      <c r="D179" s="918"/>
      <c r="E179" s="919"/>
      <c r="F179" s="919"/>
      <c r="G179" s="624">
        <f>SUM(G159:G178)</f>
        <v>0</v>
      </c>
      <c r="H179" s="624">
        <f>SUM(H159:H178)</f>
        <v>0</v>
      </c>
      <c r="I179" s="622">
        <f>SUM(I159:I178)</f>
        <v>0</v>
      </c>
      <c r="J179" s="624">
        <f>SUM(J159:J178)</f>
        <v>0</v>
      </c>
      <c r="K179" s="11"/>
      <c r="L179" s="624">
        <f>SUM(L159:L178)</f>
        <v>0</v>
      </c>
      <c r="M179" s="622">
        <f>SUM(M159:M178)</f>
        <v>0</v>
      </c>
      <c r="N179" s="624">
        <f>SUM(N159:N178)</f>
        <v>0</v>
      </c>
      <c r="O179" s="11"/>
      <c r="P179" s="333"/>
      <c r="Q179" s="942">
        <f>SUM(Q159:Q178)</f>
        <v>0</v>
      </c>
      <c r="R179" s="942">
        <f>SUM(R159:R178)</f>
        <v>0</v>
      </c>
      <c r="S179" s="942">
        <f>SUM(S159:S178)</f>
        <v>0</v>
      </c>
      <c r="T179" s="904"/>
      <c r="U179" s="904"/>
      <c r="V179" s="11"/>
      <c r="W179" s="11"/>
      <c r="X179" s="11"/>
      <c r="Y179" s="11"/>
      <c r="Z179" s="11"/>
      <c r="AA179" s="11"/>
      <c r="AB179" s="65"/>
      <c r="AC179" s="65"/>
      <c r="AD179" s="11"/>
      <c r="AE179" s="11"/>
      <c r="AG179" s="3"/>
      <c r="AH179" s="11"/>
      <c r="AN179" s="15"/>
      <c r="AO179" s="11"/>
      <c r="AP179" s="11"/>
      <c r="AQ179" s="11"/>
      <c r="AR179" s="11"/>
      <c r="AS179" s="11"/>
      <c r="AT179" s="11"/>
      <c r="AU179" s="11"/>
      <c r="AV179" s="11"/>
      <c r="AW179" s="11"/>
      <c r="AX179" s="11"/>
      <c r="AY179" s="65"/>
      <c r="AZ179" s="65"/>
    </row>
    <row r="180" spans="2:56" ht="16.5" customHeight="1">
      <c r="B180" s="15"/>
      <c r="C180" s="917"/>
      <c r="D180" s="918"/>
      <c r="E180" s="919"/>
      <c r="F180" s="919"/>
      <c r="G180" s="932"/>
      <c r="H180" s="932"/>
      <c r="I180" s="932"/>
      <c r="J180" s="633"/>
      <c r="K180" s="932"/>
      <c r="L180" s="932"/>
      <c r="M180" s="11"/>
      <c r="O180" s="932"/>
      <c r="P180" s="932"/>
      <c r="Q180" s="942"/>
      <c r="R180" s="258"/>
      <c r="S180" s="258"/>
      <c r="T180" s="11"/>
      <c r="U180" s="11"/>
      <c r="V180" s="11"/>
      <c r="W180" s="11"/>
      <c r="X180" s="11"/>
      <c r="Y180" s="11"/>
      <c r="Z180" s="11"/>
      <c r="AA180" s="11"/>
      <c r="AB180" s="11"/>
      <c r="AC180" s="65"/>
      <c r="AD180" s="65"/>
      <c r="AE180" s="11"/>
      <c r="AF180" s="11"/>
      <c r="AG180" s="3"/>
      <c r="AH180" s="3"/>
      <c r="AI180" s="11"/>
      <c r="AN180" s="15"/>
      <c r="AO180" s="65"/>
      <c r="AP180" s="65"/>
      <c r="AQ180" s="11"/>
      <c r="AR180" s="11"/>
      <c r="AS180" s="11"/>
      <c r="AT180" s="11"/>
      <c r="AU180" s="11"/>
      <c r="AV180" s="11"/>
      <c r="AW180" s="11"/>
      <c r="AX180" s="11"/>
      <c r="AY180" s="11"/>
    </row>
    <row r="181" spans="2:56" ht="16.5" customHeight="1">
      <c r="B181" s="15"/>
      <c r="C181" s="917"/>
      <c r="D181" s="918"/>
      <c r="E181" s="919"/>
      <c r="F181" s="919"/>
      <c r="G181" s="932"/>
      <c r="H181" s="932"/>
      <c r="I181" s="932"/>
      <c r="J181" s="633"/>
      <c r="K181" s="932"/>
      <c r="L181" s="932"/>
      <c r="M181" s="11"/>
      <c r="O181" s="932"/>
      <c r="P181" s="932"/>
      <c r="Q181" s="932"/>
      <c r="R181" s="11"/>
      <c r="S181" s="11"/>
      <c r="T181" s="11"/>
      <c r="U181" s="11"/>
      <c r="V181" s="11"/>
      <c r="W181" s="11"/>
      <c r="X181" s="11"/>
      <c r="Y181" s="11"/>
      <c r="Z181" s="11"/>
      <c r="AA181" s="11"/>
      <c r="AB181" s="11"/>
      <c r="AC181" s="65"/>
      <c r="AD181" s="65"/>
      <c r="AE181" s="11"/>
      <c r="AF181" s="11"/>
      <c r="AG181" s="3"/>
      <c r="AH181" s="3"/>
      <c r="AI181" s="11"/>
      <c r="AN181" s="15"/>
      <c r="AO181" s="65"/>
      <c r="AP181" s="65"/>
      <c r="AQ181" s="11"/>
      <c r="AR181" s="11"/>
      <c r="AS181" s="11"/>
      <c r="AT181" s="11"/>
      <c r="AU181" s="11"/>
      <c r="AV181" s="11"/>
      <c r="AW181" s="11"/>
      <c r="AX181" s="11"/>
      <c r="AY181" s="11"/>
    </row>
    <row r="182" spans="2:56" ht="16.5" customHeight="1" thickBot="1">
      <c r="B182" s="15"/>
      <c r="C182" s="917"/>
      <c r="D182" s="918"/>
      <c r="E182" s="919"/>
      <c r="F182" s="919"/>
      <c r="G182" s="930"/>
      <c r="H182" s="930"/>
      <c r="I182" s="930"/>
      <c r="J182" s="633"/>
      <c r="K182" s="930"/>
      <c r="L182" s="930"/>
      <c r="M182" s="633"/>
      <c r="N182" s="931"/>
      <c r="O182" s="930"/>
      <c r="P182" s="930"/>
      <c r="Q182" s="930"/>
      <c r="R182" s="11"/>
      <c r="S182" s="11"/>
      <c r="T182" s="11"/>
      <c r="U182" s="11"/>
      <c r="V182" s="11"/>
      <c r="W182" s="11"/>
      <c r="X182" s="11"/>
      <c r="Y182" s="11"/>
      <c r="Z182" s="11"/>
      <c r="AA182" s="11"/>
      <c r="AB182" s="11"/>
      <c r="AC182" s="65"/>
      <c r="AD182" s="65"/>
      <c r="AE182" s="11"/>
      <c r="AF182" s="11"/>
      <c r="AG182" s="3"/>
      <c r="AH182" s="3"/>
      <c r="AI182" s="11"/>
      <c r="AN182" s="15"/>
      <c r="AO182" s="65"/>
      <c r="AP182" s="65"/>
      <c r="AQ182" s="11"/>
      <c r="AR182" s="11"/>
      <c r="AS182" s="11"/>
      <c r="AT182" s="11"/>
      <c r="AU182" s="11"/>
      <c r="AV182" s="11"/>
      <c r="AW182" s="11"/>
      <c r="AX182" s="11"/>
      <c r="AY182" s="11"/>
    </row>
    <row r="183" spans="2:56" ht="56.25" customHeight="1" thickBot="1">
      <c r="B183" s="15"/>
      <c r="C183" s="98" t="s">
        <v>26</v>
      </c>
      <c r="D183" s="99"/>
      <c r="E183" s="99"/>
      <c r="F183" s="99"/>
      <c r="G183" s="99"/>
      <c r="H183" s="99"/>
      <c r="I183" s="99"/>
      <c r="J183" s="99"/>
      <c r="K183" s="99"/>
      <c r="L183" s="99"/>
      <c r="M183" s="1453" t="s">
        <v>149</v>
      </c>
      <c r="N183" s="1454"/>
      <c r="O183" s="1455"/>
      <c r="P183" s="1455"/>
      <c r="Q183" s="1455"/>
      <c r="R183" s="1455"/>
      <c r="S183" s="1455"/>
      <c r="T183" s="1455"/>
      <c r="U183" s="1455"/>
      <c r="V183" s="1455"/>
      <c r="W183" s="1455"/>
      <c r="X183" s="1455"/>
      <c r="Y183" s="1455"/>
      <c r="Z183" s="1455"/>
      <c r="AA183" s="1455"/>
      <c r="AB183" s="1455"/>
      <c r="AC183" s="1455"/>
      <c r="AD183" s="1455"/>
      <c r="AE183" s="1455"/>
      <c r="AF183" s="1455"/>
      <c r="AG183" s="1455"/>
      <c r="AH183" s="1455"/>
      <c r="AI183" s="1455"/>
      <c r="AJ183" s="1455"/>
      <c r="AK183" s="1455"/>
      <c r="AL183" s="1456"/>
      <c r="AN183" s="15"/>
      <c r="AO183" s="11"/>
      <c r="AP183" s="11"/>
      <c r="AQ183" s="11"/>
      <c r="AR183" s="11"/>
      <c r="AS183" s="11"/>
      <c r="AT183" s="11"/>
      <c r="AU183" s="11"/>
      <c r="AV183" s="11"/>
      <c r="AW183" s="11"/>
      <c r="AX183" s="65"/>
      <c r="AY183" s="65"/>
      <c r="BA183" s="11"/>
      <c r="BB183" s="65"/>
      <c r="BC183" s="65"/>
      <c r="BD183" s="11"/>
    </row>
    <row r="184" spans="2:56" ht="15.75" thickBot="1">
      <c r="B184" s="15"/>
      <c r="C184" s="100"/>
      <c r="D184" s="101"/>
      <c r="E184" s="101"/>
      <c r="F184" s="101"/>
      <c r="G184" s="101"/>
      <c r="H184" s="102"/>
      <c r="I184" s="102"/>
      <c r="J184" s="102"/>
      <c r="K184" s="102"/>
      <c r="L184" s="101"/>
      <c r="M184" s="1509" t="s">
        <v>13</v>
      </c>
      <c r="N184" s="1510"/>
      <c r="O184" s="1510"/>
      <c r="P184" s="1510"/>
      <c r="Q184" s="1510"/>
      <c r="R184" s="1510"/>
      <c r="S184" s="1510"/>
      <c r="T184" s="1510"/>
      <c r="U184" s="1510"/>
      <c r="V184" s="1510"/>
      <c r="W184" s="1510"/>
      <c r="X184" s="1510"/>
      <c r="Y184" s="1510"/>
      <c r="Z184" s="1510"/>
      <c r="AA184" s="1510"/>
      <c r="AB184" s="1510"/>
      <c r="AC184" s="1510"/>
      <c r="AD184" s="1510"/>
      <c r="AE184" s="1510"/>
      <c r="AF184" s="1510"/>
      <c r="AG184" s="1510"/>
      <c r="AH184" s="1510"/>
      <c r="AI184" s="1510"/>
      <c r="AJ184" s="1510"/>
      <c r="AK184" s="1510"/>
      <c r="AL184" s="103"/>
      <c r="AN184" s="15"/>
      <c r="AO184" s="11"/>
      <c r="AP184" s="11"/>
      <c r="AQ184" s="11"/>
      <c r="AR184" s="11"/>
      <c r="AS184" s="11"/>
      <c r="AT184" s="11"/>
      <c r="AU184" s="11"/>
      <c r="AV184" s="11"/>
      <c r="AW184" s="11"/>
      <c r="AX184" s="65"/>
      <c r="AY184" s="65"/>
      <c r="BA184" s="11"/>
      <c r="BB184" s="65"/>
      <c r="BC184" s="65"/>
      <c r="BD184" s="11"/>
    </row>
    <row r="185" spans="2:56" ht="28.5" customHeight="1" thickBot="1">
      <c r="B185" s="15"/>
      <c r="C185" s="104" t="s">
        <v>27</v>
      </c>
      <c r="D185" s="1238" t="s">
        <v>85</v>
      </c>
      <c r="E185" s="1238" t="s">
        <v>84</v>
      </c>
      <c r="F185" s="1238" t="s">
        <v>90</v>
      </c>
      <c r="G185" s="555"/>
      <c r="H185" s="1452" t="s">
        <v>53</v>
      </c>
      <c r="I185" s="1452"/>
      <c r="J185" s="618"/>
      <c r="K185" s="405"/>
      <c r="L185" s="405"/>
      <c r="M185" s="105">
        <v>1</v>
      </c>
      <c r="N185" s="105">
        <v>2</v>
      </c>
      <c r="O185" s="105">
        <v>3</v>
      </c>
      <c r="P185" s="105">
        <v>4</v>
      </c>
      <c r="Q185" s="105">
        <v>5</v>
      </c>
      <c r="R185" s="105">
        <v>6</v>
      </c>
      <c r="S185" s="105">
        <v>7</v>
      </c>
      <c r="T185" s="105">
        <v>8</v>
      </c>
      <c r="U185" s="105">
        <v>9</v>
      </c>
      <c r="V185" s="105">
        <v>10</v>
      </c>
      <c r="W185" s="105">
        <v>11</v>
      </c>
      <c r="X185" s="105">
        <v>12</v>
      </c>
      <c r="Y185" s="105">
        <v>13</v>
      </c>
      <c r="Z185" s="105">
        <v>14</v>
      </c>
      <c r="AA185" s="105">
        <v>15</v>
      </c>
      <c r="AB185" s="105">
        <v>16</v>
      </c>
      <c r="AC185" s="105">
        <v>17</v>
      </c>
      <c r="AD185" s="105">
        <v>18</v>
      </c>
      <c r="AE185" s="105">
        <v>19</v>
      </c>
      <c r="AF185" s="105">
        <v>20</v>
      </c>
      <c r="AG185" s="105">
        <v>21</v>
      </c>
      <c r="AH185" s="105">
        <v>22</v>
      </c>
      <c r="AI185" s="105">
        <v>23</v>
      </c>
      <c r="AJ185" s="105">
        <v>24</v>
      </c>
      <c r="AK185" s="105">
        <v>25</v>
      </c>
      <c r="AL185" s="106" t="s">
        <v>28</v>
      </c>
      <c r="AN185" s="15"/>
      <c r="AO185" s="11"/>
      <c r="AP185" s="11"/>
      <c r="AQ185" s="11"/>
      <c r="AR185" s="11"/>
      <c r="AS185" s="11"/>
      <c r="AT185" s="11"/>
      <c r="AU185" s="11"/>
      <c r="AV185" s="11"/>
      <c r="AW185" s="11"/>
      <c r="AX185" s="65"/>
      <c r="AY185" s="65"/>
      <c r="BA185" s="11"/>
      <c r="BB185" s="11"/>
      <c r="BC185" s="11"/>
      <c r="BD185" s="11"/>
    </row>
    <row r="186" spans="2:56" ht="15.75" thickBot="1">
      <c r="B186" s="15"/>
      <c r="C186" s="1220">
        <f t="shared" ref="C186:C191" si="36">C12</f>
        <v>1</v>
      </c>
      <c r="D186" s="1221">
        <f t="shared" ref="D186:D191" si="37">Q12</f>
        <v>0</v>
      </c>
      <c r="E186" s="1221">
        <f t="shared" ref="E186:F191" si="38">V12</f>
        <v>0</v>
      </c>
      <c r="F186" s="1221">
        <f t="shared" si="38"/>
        <v>0</v>
      </c>
      <c r="G186" s="517"/>
      <c r="H186" s="517">
        <f>IF(D186="",0,D186-E186)</f>
        <v>0</v>
      </c>
      <c r="I186" s="517"/>
      <c r="J186" s="517"/>
      <c r="K186" s="517"/>
      <c r="L186" s="518"/>
      <c r="M186" s="110">
        <f t="shared" ref="M186:M191" si="39">IF($J12&gt;=25,$H186,IF(M$185&lt;=$J12,$H186,IF(M$185&lt;=($J12*($X12+1)),$H186,0)))-IF($J12="",0,IF(M$185-1&lt;=($J12*$X12),$F186,0))*IF(OR($Y12=0,$Y12&gt;25),0,IF(MOD(M$185,$J12)=0,1,0))</f>
        <v>0</v>
      </c>
      <c r="N186" s="110">
        <f t="shared" ref="N186:AK186" si="40">IF($J12&gt;=25,$H186,IF(N$185&lt;=$J12,$H186,IF(N$185&lt;=($J12*($X12+1)),$H186,0)))-IF($J12="",0,IF(N$185-1&lt;=($J12*$X12),$F186,0))*IF(OR($Y12=0,$Y12&gt;25),0,IF(MOD(N$185-1,$J12)=0,1,0))</f>
        <v>0</v>
      </c>
      <c r="O186" s="110">
        <f t="shared" si="40"/>
        <v>0</v>
      </c>
      <c r="P186" s="110">
        <f t="shared" si="40"/>
        <v>0</v>
      </c>
      <c r="Q186" s="110">
        <f t="shared" si="40"/>
        <v>0</v>
      </c>
      <c r="R186" s="110">
        <f t="shared" si="40"/>
        <v>0</v>
      </c>
      <c r="S186" s="110">
        <f t="shared" si="40"/>
        <v>0</v>
      </c>
      <c r="T186" s="110">
        <f t="shared" si="40"/>
        <v>0</v>
      </c>
      <c r="U186" s="110">
        <f t="shared" si="40"/>
        <v>0</v>
      </c>
      <c r="V186" s="110">
        <f t="shared" si="40"/>
        <v>0</v>
      </c>
      <c r="W186" s="110">
        <f t="shared" si="40"/>
        <v>0</v>
      </c>
      <c r="X186" s="110">
        <f t="shared" si="40"/>
        <v>0</v>
      </c>
      <c r="Y186" s="110">
        <f t="shared" si="40"/>
        <v>0</v>
      </c>
      <c r="Z186" s="110">
        <f t="shared" si="40"/>
        <v>0</v>
      </c>
      <c r="AA186" s="110">
        <f t="shared" si="40"/>
        <v>0</v>
      </c>
      <c r="AB186" s="110">
        <f t="shared" si="40"/>
        <v>0</v>
      </c>
      <c r="AC186" s="110">
        <f t="shared" si="40"/>
        <v>0</v>
      </c>
      <c r="AD186" s="110">
        <f t="shared" si="40"/>
        <v>0</v>
      </c>
      <c r="AE186" s="110">
        <f t="shared" si="40"/>
        <v>0</v>
      </c>
      <c r="AF186" s="110">
        <f t="shared" si="40"/>
        <v>0</v>
      </c>
      <c r="AG186" s="110">
        <f t="shared" si="40"/>
        <v>0</v>
      </c>
      <c r="AH186" s="110">
        <f t="shared" si="40"/>
        <v>0</v>
      </c>
      <c r="AI186" s="110">
        <f t="shared" si="40"/>
        <v>0</v>
      </c>
      <c r="AJ186" s="110">
        <f t="shared" si="40"/>
        <v>0</v>
      </c>
      <c r="AK186" s="110">
        <f t="shared" si="40"/>
        <v>0</v>
      </c>
      <c r="AL186" s="111">
        <f t="shared" ref="AL186:AL191" si="41">SUM(M186:AK186)</f>
        <v>0</v>
      </c>
      <c r="AN186" s="15"/>
      <c r="AO186" s="11"/>
      <c r="AP186" s="11"/>
      <c r="AQ186" s="11"/>
      <c r="AR186" s="11"/>
      <c r="AS186" s="11"/>
      <c r="AT186" s="11"/>
      <c r="AU186" s="11"/>
      <c r="AV186" s="11"/>
      <c r="AW186" s="11"/>
      <c r="AX186" s="65"/>
      <c r="AY186" s="65"/>
    </row>
    <row r="187" spans="2:56" ht="15.75" thickBot="1">
      <c r="B187" s="15"/>
      <c r="C187" s="1222">
        <f t="shared" si="36"/>
        <v>2</v>
      </c>
      <c r="D187" s="1223">
        <f t="shared" si="37"/>
        <v>0</v>
      </c>
      <c r="E187" s="1223">
        <f t="shared" si="38"/>
        <v>0</v>
      </c>
      <c r="F187" s="1223">
        <f t="shared" si="38"/>
        <v>0</v>
      </c>
      <c r="G187" s="108"/>
      <c r="H187" s="108">
        <f t="shared" ref="H187:H191" si="42">IF(D187="",0,D187-E187)</f>
        <v>0</v>
      </c>
      <c r="I187" s="108"/>
      <c r="J187" s="108"/>
      <c r="K187" s="108"/>
      <c r="L187" s="112"/>
      <c r="M187" s="110">
        <f t="shared" si="39"/>
        <v>0</v>
      </c>
      <c r="N187" s="110">
        <f t="shared" ref="N187:AK187" si="43">IF($J13&gt;=25,$H187,IF(N$185&lt;=$J13,$H187,IF(N$185&lt;=($J13*($X13+1)),$H187,0)))-IF($J13="",0,IF(N$185-1&lt;=($J13*$X13),$F187,0))*IF(OR($Y13=0,$Y13&gt;25),0,IF(MOD(N$185-1,$J13)=0,1,0))</f>
        <v>0</v>
      </c>
      <c r="O187" s="110">
        <f t="shared" si="43"/>
        <v>0</v>
      </c>
      <c r="P187" s="110">
        <f t="shared" si="43"/>
        <v>0</v>
      </c>
      <c r="Q187" s="110">
        <f t="shared" si="43"/>
        <v>0</v>
      </c>
      <c r="R187" s="110">
        <f t="shared" si="43"/>
        <v>0</v>
      </c>
      <c r="S187" s="110">
        <f t="shared" si="43"/>
        <v>0</v>
      </c>
      <c r="T187" s="110">
        <f t="shared" si="43"/>
        <v>0</v>
      </c>
      <c r="U187" s="110">
        <f t="shared" si="43"/>
        <v>0</v>
      </c>
      <c r="V187" s="110">
        <f t="shared" si="43"/>
        <v>0</v>
      </c>
      <c r="W187" s="110">
        <f t="shared" si="43"/>
        <v>0</v>
      </c>
      <c r="X187" s="110">
        <f t="shared" si="43"/>
        <v>0</v>
      </c>
      <c r="Y187" s="110">
        <f t="shared" si="43"/>
        <v>0</v>
      </c>
      <c r="Z187" s="110">
        <f t="shared" si="43"/>
        <v>0</v>
      </c>
      <c r="AA187" s="110">
        <f t="shared" si="43"/>
        <v>0</v>
      </c>
      <c r="AB187" s="110">
        <f t="shared" si="43"/>
        <v>0</v>
      </c>
      <c r="AC187" s="110">
        <f t="shared" si="43"/>
        <v>0</v>
      </c>
      <c r="AD187" s="110">
        <f t="shared" si="43"/>
        <v>0</v>
      </c>
      <c r="AE187" s="110">
        <f t="shared" si="43"/>
        <v>0</v>
      </c>
      <c r="AF187" s="110">
        <f t="shared" si="43"/>
        <v>0</v>
      </c>
      <c r="AG187" s="110">
        <f t="shared" si="43"/>
        <v>0</v>
      </c>
      <c r="AH187" s="110">
        <f t="shared" si="43"/>
        <v>0</v>
      </c>
      <c r="AI187" s="110">
        <f t="shared" si="43"/>
        <v>0</v>
      </c>
      <c r="AJ187" s="110">
        <f t="shared" si="43"/>
        <v>0</v>
      </c>
      <c r="AK187" s="110">
        <f t="shared" si="43"/>
        <v>0</v>
      </c>
      <c r="AL187" s="111">
        <f t="shared" si="41"/>
        <v>0</v>
      </c>
      <c r="AN187" s="15"/>
      <c r="AO187" s="11"/>
      <c r="AP187" s="11"/>
      <c r="AQ187" s="11"/>
      <c r="AR187" s="11"/>
      <c r="AS187" s="11"/>
      <c r="AT187" s="11"/>
      <c r="AU187" s="11"/>
      <c r="AV187" s="11"/>
      <c r="AW187" s="11"/>
      <c r="AX187" s="65"/>
      <c r="AY187" s="65"/>
    </row>
    <row r="188" spans="2:56" ht="15.75" thickBot="1">
      <c r="B188" s="15"/>
      <c r="C188" s="1220">
        <f t="shared" si="36"/>
        <v>3</v>
      </c>
      <c r="D188" s="1221">
        <f t="shared" si="37"/>
        <v>0</v>
      </c>
      <c r="E188" s="1221">
        <f t="shared" si="38"/>
        <v>0</v>
      </c>
      <c r="F188" s="1221">
        <f t="shared" si="38"/>
        <v>0</v>
      </c>
      <c r="G188" s="517"/>
      <c r="H188" s="517">
        <f t="shared" si="42"/>
        <v>0</v>
      </c>
      <c r="I188" s="517"/>
      <c r="J188" s="517"/>
      <c r="K188" s="517"/>
      <c r="L188" s="519"/>
      <c r="M188" s="110">
        <f t="shared" si="39"/>
        <v>0</v>
      </c>
      <c r="N188" s="110">
        <f t="shared" ref="N188:AK188" si="44">IF($J14&gt;=25,$H188,IF(N$185&lt;=$J14,$H188,IF(N$185&lt;=($J14*($X14+1)),$H188,0)))-IF($J14="",0,IF(N$185-1&lt;=($J14*$X14),$F188,0))*IF(OR($Y14=0,$Y14&gt;25),0,IF(MOD(N$185-1,$J14)=0,1,0))</f>
        <v>0</v>
      </c>
      <c r="O188" s="110">
        <f t="shared" si="44"/>
        <v>0</v>
      </c>
      <c r="P188" s="110">
        <f t="shared" si="44"/>
        <v>0</v>
      </c>
      <c r="Q188" s="110">
        <f t="shared" si="44"/>
        <v>0</v>
      </c>
      <c r="R188" s="110">
        <f t="shared" si="44"/>
        <v>0</v>
      </c>
      <c r="S188" s="110">
        <f t="shared" si="44"/>
        <v>0</v>
      </c>
      <c r="T188" s="110">
        <f t="shared" si="44"/>
        <v>0</v>
      </c>
      <c r="U188" s="110">
        <f t="shared" si="44"/>
        <v>0</v>
      </c>
      <c r="V188" s="110">
        <f t="shared" si="44"/>
        <v>0</v>
      </c>
      <c r="W188" s="110">
        <f t="shared" si="44"/>
        <v>0</v>
      </c>
      <c r="X188" s="110">
        <f t="shared" si="44"/>
        <v>0</v>
      </c>
      <c r="Y188" s="110">
        <f t="shared" si="44"/>
        <v>0</v>
      </c>
      <c r="Z188" s="110">
        <f t="shared" si="44"/>
        <v>0</v>
      </c>
      <c r="AA188" s="110">
        <f t="shared" si="44"/>
        <v>0</v>
      </c>
      <c r="AB188" s="110">
        <f t="shared" si="44"/>
        <v>0</v>
      </c>
      <c r="AC188" s="110">
        <f t="shared" si="44"/>
        <v>0</v>
      </c>
      <c r="AD188" s="110">
        <f t="shared" si="44"/>
        <v>0</v>
      </c>
      <c r="AE188" s="110">
        <f t="shared" si="44"/>
        <v>0</v>
      </c>
      <c r="AF188" s="110">
        <f t="shared" si="44"/>
        <v>0</v>
      </c>
      <c r="AG188" s="110">
        <f t="shared" si="44"/>
        <v>0</v>
      </c>
      <c r="AH188" s="110">
        <f t="shared" si="44"/>
        <v>0</v>
      </c>
      <c r="AI188" s="110">
        <f t="shared" si="44"/>
        <v>0</v>
      </c>
      <c r="AJ188" s="110">
        <f t="shared" si="44"/>
        <v>0</v>
      </c>
      <c r="AK188" s="110">
        <f t="shared" si="44"/>
        <v>0</v>
      </c>
      <c r="AL188" s="111">
        <f t="shared" si="41"/>
        <v>0</v>
      </c>
      <c r="AN188" s="15"/>
      <c r="AO188" s="11"/>
      <c r="AP188" s="11"/>
      <c r="AQ188" s="11"/>
      <c r="AR188" s="11"/>
      <c r="AS188" s="11"/>
      <c r="AT188" s="11"/>
      <c r="AU188" s="11"/>
      <c r="AV188" s="11"/>
      <c r="AW188" s="11"/>
      <c r="AX188" s="65"/>
      <c r="AY188" s="65"/>
    </row>
    <row r="189" spans="2:56" ht="15.75" thickBot="1">
      <c r="B189" s="15"/>
      <c r="C189" s="1222">
        <f t="shared" si="36"/>
        <v>4</v>
      </c>
      <c r="D189" s="1223">
        <f t="shared" si="37"/>
        <v>0</v>
      </c>
      <c r="E189" s="1223">
        <f t="shared" si="38"/>
        <v>0</v>
      </c>
      <c r="F189" s="1223">
        <f t="shared" si="38"/>
        <v>0</v>
      </c>
      <c r="G189" s="108"/>
      <c r="H189" s="108">
        <f t="shared" si="42"/>
        <v>0</v>
      </c>
      <c r="I189" s="108"/>
      <c r="J189" s="108"/>
      <c r="K189" s="108"/>
      <c r="L189" s="112"/>
      <c r="M189" s="110">
        <f t="shared" si="39"/>
        <v>0</v>
      </c>
      <c r="N189" s="110">
        <f t="shared" ref="N189:AK189" si="45">IF($J15&gt;=25,$H189,IF(N$185&lt;=$J15,$H189,IF(N$185&lt;=($J15*($X15+1)),$H189,0)))-IF($J15="",0,IF(N$185-1&lt;=($J15*$X15),$F189,0))*IF(OR($Y15=0,$Y15&gt;25),0,IF(MOD(N$185-1,$J15)=0,1,0))</f>
        <v>0</v>
      </c>
      <c r="O189" s="110">
        <f t="shared" si="45"/>
        <v>0</v>
      </c>
      <c r="P189" s="110">
        <f t="shared" si="45"/>
        <v>0</v>
      </c>
      <c r="Q189" s="110">
        <f t="shared" si="45"/>
        <v>0</v>
      </c>
      <c r="R189" s="110">
        <f t="shared" si="45"/>
        <v>0</v>
      </c>
      <c r="S189" s="110">
        <f t="shared" si="45"/>
        <v>0</v>
      </c>
      <c r="T189" s="110">
        <f t="shared" si="45"/>
        <v>0</v>
      </c>
      <c r="U189" s="110">
        <f t="shared" si="45"/>
        <v>0</v>
      </c>
      <c r="V189" s="110">
        <f t="shared" si="45"/>
        <v>0</v>
      </c>
      <c r="W189" s="110">
        <f t="shared" si="45"/>
        <v>0</v>
      </c>
      <c r="X189" s="110">
        <f t="shared" si="45"/>
        <v>0</v>
      </c>
      <c r="Y189" s="110">
        <f t="shared" si="45"/>
        <v>0</v>
      </c>
      <c r="Z189" s="110">
        <f t="shared" si="45"/>
        <v>0</v>
      </c>
      <c r="AA189" s="110">
        <f t="shared" si="45"/>
        <v>0</v>
      </c>
      <c r="AB189" s="110">
        <f t="shared" si="45"/>
        <v>0</v>
      </c>
      <c r="AC189" s="110">
        <f t="shared" si="45"/>
        <v>0</v>
      </c>
      <c r="AD189" s="110">
        <f t="shared" si="45"/>
        <v>0</v>
      </c>
      <c r="AE189" s="110">
        <f t="shared" si="45"/>
        <v>0</v>
      </c>
      <c r="AF189" s="110">
        <f t="shared" si="45"/>
        <v>0</v>
      </c>
      <c r="AG189" s="110">
        <f t="shared" si="45"/>
        <v>0</v>
      </c>
      <c r="AH189" s="110">
        <f t="shared" si="45"/>
        <v>0</v>
      </c>
      <c r="AI189" s="110">
        <f t="shared" si="45"/>
        <v>0</v>
      </c>
      <c r="AJ189" s="110">
        <f t="shared" si="45"/>
        <v>0</v>
      </c>
      <c r="AK189" s="110">
        <f t="shared" si="45"/>
        <v>0</v>
      </c>
      <c r="AL189" s="111">
        <f t="shared" si="41"/>
        <v>0</v>
      </c>
      <c r="AN189" s="15"/>
      <c r="AO189" s="11"/>
      <c r="AP189" s="11"/>
      <c r="AQ189" s="11"/>
      <c r="AR189" s="11"/>
      <c r="AS189" s="11"/>
      <c r="AT189" s="11"/>
      <c r="AU189" s="11"/>
      <c r="AV189" s="11"/>
      <c r="AW189" s="11"/>
      <c r="AX189" s="65"/>
      <c r="AY189" s="65"/>
    </row>
    <row r="190" spans="2:56" ht="15.75" thickBot="1">
      <c r="B190" s="15"/>
      <c r="C190" s="1220">
        <f t="shared" si="36"/>
        <v>5</v>
      </c>
      <c r="D190" s="1221">
        <f t="shared" si="37"/>
        <v>0</v>
      </c>
      <c r="E190" s="1221">
        <f t="shared" si="38"/>
        <v>0</v>
      </c>
      <c r="F190" s="1221">
        <f t="shared" si="38"/>
        <v>0</v>
      </c>
      <c r="G190" s="517"/>
      <c r="H190" s="517">
        <f t="shared" si="42"/>
        <v>0</v>
      </c>
      <c r="I190" s="517"/>
      <c r="J190" s="517"/>
      <c r="K190" s="517"/>
      <c r="L190" s="519"/>
      <c r="M190" s="110">
        <f t="shared" si="39"/>
        <v>0</v>
      </c>
      <c r="N190" s="110">
        <f t="shared" ref="N190:AK190" si="46">IF($J16&gt;=25,$H190,IF(N$185&lt;=$J16,$H190,IF(N$185&lt;=($J16*($X16+1)),$H190,0)))-IF($J16="",0,IF(N$185-1&lt;=($J16*$X16),$F190,0))*IF(OR($Y16=0,$Y16&gt;25),0,IF(MOD(N$185-1,$J16)=0,1,0))</f>
        <v>0</v>
      </c>
      <c r="O190" s="110">
        <f t="shared" si="46"/>
        <v>0</v>
      </c>
      <c r="P190" s="110">
        <f t="shared" si="46"/>
        <v>0</v>
      </c>
      <c r="Q190" s="110">
        <f t="shared" si="46"/>
        <v>0</v>
      </c>
      <c r="R190" s="110">
        <f t="shared" si="46"/>
        <v>0</v>
      </c>
      <c r="S190" s="110">
        <f t="shared" si="46"/>
        <v>0</v>
      </c>
      <c r="T190" s="110">
        <f t="shared" si="46"/>
        <v>0</v>
      </c>
      <c r="U190" s="110">
        <f t="shared" si="46"/>
        <v>0</v>
      </c>
      <c r="V190" s="110">
        <f t="shared" si="46"/>
        <v>0</v>
      </c>
      <c r="W190" s="110">
        <f t="shared" si="46"/>
        <v>0</v>
      </c>
      <c r="X190" s="110">
        <f t="shared" si="46"/>
        <v>0</v>
      </c>
      <c r="Y190" s="110">
        <f t="shared" si="46"/>
        <v>0</v>
      </c>
      <c r="Z190" s="110">
        <f t="shared" si="46"/>
        <v>0</v>
      </c>
      <c r="AA190" s="110">
        <f t="shared" si="46"/>
        <v>0</v>
      </c>
      <c r="AB190" s="110">
        <f t="shared" si="46"/>
        <v>0</v>
      </c>
      <c r="AC190" s="110">
        <f t="shared" si="46"/>
        <v>0</v>
      </c>
      <c r="AD190" s="110">
        <f t="shared" si="46"/>
        <v>0</v>
      </c>
      <c r="AE190" s="110">
        <f t="shared" si="46"/>
        <v>0</v>
      </c>
      <c r="AF190" s="110">
        <f t="shared" si="46"/>
        <v>0</v>
      </c>
      <c r="AG190" s="110">
        <f t="shared" si="46"/>
        <v>0</v>
      </c>
      <c r="AH190" s="110">
        <f t="shared" si="46"/>
        <v>0</v>
      </c>
      <c r="AI190" s="110">
        <f t="shared" si="46"/>
        <v>0</v>
      </c>
      <c r="AJ190" s="110">
        <f t="shared" si="46"/>
        <v>0</v>
      </c>
      <c r="AK190" s="110">
        <f t="shared" si="46"/>
        <v>0</v>
      </c>
      <c r="AL190" s="111">
        <f t="shared" si="41"/>
        <v>0</v>
      </c>
      <c r="AN190" s="15"/>
      <c r="AO190" s="11"/>
      <c r="AP190" s="11"/>
      <c r="AQ190" s="11"/>
      <c r="AR190" s="11"/>
      <c r="AS190" s="11"/>
      <c r="AT190" s="11"/>
      <c r="AU190" s="11"/>
      <c r="AV190" s="11"/>
      <c r="AW190" s="11"/>
      <c r="AX190" s="65"/>
      <c r="AY190" s="65"/>
    </row>
    <row r="191" spans="2:56" ht="15.75" thickBot="1">
      <c r="B191" s="15"/>
      <c r="C191" s="1222">
        <f t="shared" si="36"/>
        <v>6</v>
      </c>
      <c r="D191" s="1224">
        <f t="shared" si="37"/>
        <v>0</v>
      </c>
      <c r="E191" s="1224">
        <f t="shared" si="38"/>
        <v>0</v>
      </c>
      <c r="F191" s="1224">
        <f t="shared" si="38"/>
        <v>0</v>
      </c>
      <c r="G191" s="113"/>
      <c r="H191" s="108">
        <f t="shared" si="42"/>
        <v>0</v>
      </c>
      <c r="I191" s="108"/>
      <c r="J191" s="108"/>
      <c r="K191" s="108"/>
      <c r="L191" s="114"/>
      <c r="M191" s="110">
        <f t="shared" si="39"/>
        <v>0</v>
      </c>
      <c r="N191" s="110">
        <f t="shared" ref="N191:AK191" si="47">IF($J17&gt;=25,$H191,IF(N$185&lt;=$J17,$H191,IF(N$185&lt;=($J17*($X17+1)),$H191,0)))-IF($J17="",0,IF(N$185-1&lt;=($J17*$X17),$F191,0))*IF(OR($Y17=0,$Y17&gt;25),0,IF(MOD(N$185-1,$J17)=0,1,0))</f>
        <v>0</v>
      </c>
      <c r="O191" s="110">
        <f t="shared" si="47"/>
        <v>0</v>
      </c>
      <c r="P191" s="110">
        <f t="shared" si="47"/>
        <v>0</v>
      </c>
      <c r="Q191" s="110">
        <f t="shared" si="47"/>
        <v>0</v>
      </c>
      <c r="R191" s="110">
        <f t="shared" si="47"/>
        <v>0</v>
      </c>
      <c r="S191" s="110">
        <f t="shared" si="47"/>
        <v>0</v>
      </c>
      <c r="T191" s="110">
        <f t="shared" si="47"/>
        <v>0</v>
      </c>
      <c r="U191" s="110">
        <f t="shared" si="47"/>
        <v>0</v>
      </c>
      <c r="V191" s="110">
        <f t="shared" si="47"/>
        <v>0</v>
      </c>
      <c r="W191" s="110">
        <f t="shared" si="47"/>
        <v>0</v>
      </c>
      <c r="X191" s="110">
        <f t="shared" si="47"/>
        <v>0</v>
      </c>
      <c r="Y191" s="110">
        <f t="shared" si="47"/>
        <v>0</v>
      </c>
      <c r="Z191" s="110">
        <f t="shared" si="47"/>
        <v>0</v>
      </c>
      <c r="AA191" s="110">
        <f t="shared" si="47"/>
        <v>0</v>
      </c>
      <c r="AB191" s="110">
        <f t="shared" si="47"/>
        <v>0</v>
      </c>
      <c r="AC191" s="110">
        <f t="shared" si="47"/>
        <v>0</v>
      </c>
      <c r="AD191" s="110">
        <f t="shared" si="47"/>
        <v>0</v>
      </c>
      <c r="AE191" s="110">
        <f t="shared" si="47"/>
        <v>0</v>
      </c>
      <c r="AF191" s="110">
        <f t="shared" si="47"/>
        <v>0</v>
      </c>
      <c r="AG191" s="110">
        <f t="shared" si="47"/>
        <v>0</v>
      </c>
      <c r="AH191" s="110">
        <f t="shared" si="47"/>
        <v>0</v>
      </c>
      <c r="AI191" s="110">
        <f t="shared" si="47"/>
        <v>0</v>
      </c>
      <c r="AJ191" s="110">
        <f t="shared" si="47"/>
        <v>0</v>
      </c>
      <c r="AK191" s="110">
        <f t="shared" si="47"/>
        <v>0</v>
      </c>
      <c r="AL191" s="111">
        <f t="shared" si="41"/>
        <v>0</v>
      </c>
      <c r="AN191" s="15"/>
      <c r="AO191" s="11"/>
      <c r="AP191" s="11"/>
      <c r="AQ191" s="11"/>
      <c r="AR191" s="11"/>
      <c r="AS191" s="11"/>
      <c r="AT191" s="11"/>
      <c r="AU191" s="11"/>
      <c r="AV191" s="11"/>
      <c r="AW191" s="11"/>
      <c r="AX191" s="65"/>
      <c r="AY191" s="65"/>
    </row>
    <row r="192" spans="2:56" ht="15.75" thickBot="1">
      <c r="B192" s="15"/>
      <c r="C192" s="107"/>
      <c r="D192" s="115"/>
      <c r="E192" s="115"/>
      <c r="F192" s="115"/>
      <c r="G192" s="115"/>
      <c r="H192" s="112"/>
      <c r="I192" s="112"/>
      <c r="J192" s="112"/>
      <c r="K192" s="112"/>
      <c r="L192" s="116" t="s">
        <v>29</v>
      </c>
      <c r="M192" s="117">
        <f t="shared" ref="M192:AL192" si="48">SUM(M186:M191)</f>
        <v>0</v>
      </c>
      <c r="N192" s="117">
        <f t="shared" si="48"/>
        <v>0</v>
      </c>
      <c r="O192" s="117">
        <f t="shared" si="48"/>
        <v>0</v>
      </c>
      <c r="P192" s="117">
        <f t="shared" si="48"/>
        <v>0</v>
      </c>
      <c r="Q192" s="117">
        <f t="shared" si="48"/>
        <v>0</v>
      </c>
      <c r="R192" s="117">
        <f t="shared" si="48"/>
        <v>0</v>
      </c>
      <c r="S192" s="117">
        <f t="shared" si="48"/>
        <v>0</v>
      </c>
      <c r="T192" s="117">
        <f t="shared" si="48"/>
        <v>0</v>
      </c>
      <c r="U192" s="117">
        <f t="shared" si="48"/>
        <v>0</v>
      </c>
      <c r="V192" s="117">
        <f t="shared" si="48"/>
        <v>0</v>
      </c>
      <c r="W192" s="117">
        <f t="shared" si="48"/>
        <v>0</v>
      </c>
      <c r="X192" s="117">
        <f t="shared" si="48"/>
        <v>0</v>
      </c>
      <c r="Y192" s="117">
        <f t="shared" si="48"/>
        <v>0</v>
      </c>
      <c r="Z192" s="117">
        <f t="shared" si="48"/>
        <v>0</v>
      </c>
      <c r="AA192" s="117">
        <f t="shared" si="48"/>
        <v>0</v>
      </c>
      <c r="AB192" s="117">
        <f t="shared" si="48"/>
        <v>0</v>
      </c>
      <c r="AC192" s="117">
        <f t="shared" si="48"/>
        <v>0</v>
      </c>
      <c r="AD192" s="117">
        <f t="shared" si="48"/>
        <v>0</v>
      </c>
      <c r="AE192" s="117">
        <f t="shared" si="48"/>
        <v>0</v>
      </c>
      <c r="AF192" s="117">
        <f t="shared" si="48"/>
        <v>0</v>
      </c>
      <c r="AG192" s="117">
        <f t="shared" si="48"/>
        <v>0</v>
      </c>
      <c r="AH192" s="117">
        <f t="shared" si="48"/>
        <v>0</v>
      </c>
      <c r="AI192" s="117">
        <f t="shared" si="48"/>
        <v>0</v>
      </c>
      <c r="AJ192" s="117">
        <f t="shared" si="48"/>
        <v>0</v>
      </c>
      <c r="AK192" s="117">
        <f t="shared" si="48"/>
        <v>0</v>
      </c>
      <c r="AL192" s="118">
        <f t="shared" si="48"/>
        <v>0</v>
      </c>
      <c r="AN192" s="15"/>
      <c r="AO192" s="11"/>
      <c r="AP192" s="11"/>
      <c r="AQ192" s="11"/>
      <c r="AR192" s="11"/>
      <c r="AS192" s="11"/>
      <c r="AT192" s="11"/>
      <c r="AU192" s="11"/>
      <c r="AV192" s="11"/>
      <c r="AW192" s="11"/>
      <c r="AX192" s="65"/>
      <c r="AY192" s="65"/>
    </row>
    <row r="193" spans="2:51" ht="15.75" thickBot="1">
      <c r="B193" s="15"/>
      <c r="C193" s="107"/>
      <c r="D193" s="119"/>
      <c r="E193" s="119"/>
      <c r="F193" s="119"/>
      <c r="G193" s="119"/>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20"/>
      <c r="AN193" s="15"/>
      <c r="AO193" s="11"/>
      <c r="AP193" s="11"/>
      <c r="AQ193" s="11"/>
      <c r="AR193" s="11"/>
      <c r="AS193" s="11"/>
      <c r="AT193" s="11"/>
      <c r="AU193" s="11"/>
      <c r="AV193" s="11"/>
      <c r="AW193" s="11"/>
      <c r="AX193" s="65"/>
      <c r="AY193" s="65"/>
    </row>
    <row r="194" spans="2:51" ht="28.5" customHeight="1" thickBot="1">
      <c r="B194" s="15"/>
      <c r="C194" s="104" t="s">
        <v>27</v>
      </c>
      <c r="D194" s="1237" t="s">
        <v>91</v>
      </c>
      <c r="E194" s="121"/>
      <c r="F194" s="121"/>
      <c r="G194" s="121"/>
      <c r="H194" s="1452" t="s">
        <v>92</v>
      </c>
      <c r="I194" s="1452"/>
      <c r="J194" s="618"/>
      <c r="K194" s="405"/>
      <c r="L194" s="405"/>
      <c r="M194" s="105">
        <v>1</v>
      </c>
      <c r="N194" s="105">
        <v>2</v>
      </c>
      <c r="O194" s="105">
        <v>3</v>
      </c>
      <c r="P194" s="105">
        <v>4</v>
      </c>
      <c r="Q194" s="105">
        <v>5</v>
      </c>
      <c r="R194" s="105">
        <v>6</v>
      </c>
      <c r="S194" s="105">
        <v>7</v>
      </c>
      <c r="T194" s="105">
        <v>8</v>
      </c>
      <c r="U194" s="105">
        <v>9</v>
      </c>
      <c r="V194" s="105">
        <v>10</v>
      </c>
      <c r="W194" s="105">
        <v>11</v>
      </c>
      <c r="X194" s="105">
        <v>12</v>
      </c>
      <c r="Y194" s="105">
        <v>13</v>
      </c>
      <c r="Z194" s="105">
        <v>14</v>
      </c>
      <c r="AA194" s="105">
        <v>15</v>
      </c>
      <c r="AB194" s="105">
        <v>16</v>
      </c>
      <c r="AC194" s="105">
        <v>17</v>
      </c>
      <c r="AD194" s="105">
        <v>18</v>
      </c>
      <c r="AE194" s="105">
        <v>19</v>
      </c>
      <c r="AF194" s="105">
        <v>20</v>
      </c>
      <c r="AG194" s="105">
        <v>21</v>
      </c>
      <c r="AH194" s="105">
        <v>22</v>
      </c>
      <c r="AI194" s="105">
        <v>23</v>
      </c>
      <c r="AJ194" s="105">
        <v>24</v>
      </c>
      <c r="AK194" s="105">
        <v>25</v>
      </c>
      <c r="AL194" s="106" t="s">
        <v>28</v>
      </c>
      <c r="AN194" s="15"/>
      <c r="AO194" s="11"/>
      <c r="AP194" s="11"/>
      <c r="AQ194" s="11"/>
      <c r="AR194" s="11"/>
      <c r="AS194" s="11"/>
      <c r="AT194" s="11"/>
      <c r="AU194" s="11"/>
      <c r="AV194" s="11"/>
      <c r="AW194" s="11"/>
      <c r="AX194" s="65"/>
      <c r="AY194" s="65"/>
    </row>
    <row r="195" spans="2:51" ht="15.75" thickBot="1">
      <c r="B195" s="15"/>
      <c r="C195" s="1225">
        <f t="shared" ref="C195:C200" si="49">C186</f>
        <v>1</v>
      </c>
      <c r="D195" s="1226">
        <f t="shared" ref="D195:D200" si="50">P12</f>
        <v>0</v>
      </c>
      <c r="E195" s="1226"/>
      <c r="F195" s="522"/>
      <c r="G195" s="522"/>
      <c r="H195" s="521">
        <f>IF(D195="","",D195-E195-F195)</f>
        <v>0</v>
      </c>
      <c r="I195" s="521"/>
      <c r="J195" s="521"/>
      <c r="K195" s="521"/>
      <c r="L195" s="523"/>
      <c r="M195" s="634">
        <f t="shared" ref="M195:AK195" si="51">IF($J12&gt;=25,$H195,IF(M$194&lt;=$J12,$H195,IF(M$194&lt;=($J12*($X12+1)),$H195,0)))</f>
        <v>0</v>
      </c>
      <c r="N195" s="634">
        <f t="shared" si="51"/>
        <v>0</v>
      </c>
      <c r="O195" s="634">
        <f t="shared" si="51"/>
        <v>0</v>
      </c>
      <c r="P195" s="634">
        <f t="shared" si="51"/>
        <v>0</v>
      </c>
      <c r="Q195" s="634">
        <f t="shared" si="51"/>
        <v>0</v>
      </c>
      <c r="R195" s="634">
        <f t="shared" si="51"/>
        <v>0</v>
      </c>
      <c r="S195" s="634">
        <f t="shared" si="51"/>
        <v>0</v>
      </c>
      <c r="T195" s="634">
        <f t="shared" si="51"/>
        <v>0</v>
      </c>
      <c r="U195" s="634">
        <f t="shared" si="51"/>
        <v>0</v>
      </c>
      <c r="V195" s="634">
        <f t="shared" si="51"/>
        <v>0</v>
      </c>
      <c r="W195" s="634">
        <f t="shared" si="51"/>
        <v>0</v>
      </c>
      <c r="X195" s="634">
        <f t="shared" si="51"/>
        <v>0</v>
      </c>
      <c r="Y195" s="634">
        <f t="shared" si="51"/>
        <v>0</v>
      </c>
      <c r="Z195" s="634">
        <f t="shared" si="51"/>
        <v>0</v>
      </c>
      <c r="AA195" s="634">
        <f t="shared" si="51"/>
        <v>0</v>
      </c>
      <c r="AB195" s="634">
        <f t="shared" si="51"/>
        <v>0</v>
      </c>
      <c r="AC195" s="634">
        <f t="shared" si="51"/>
        <v>0</v>
      </c>
      <c r="AD195" s="634">
        <f t="shared" si="51"/>
        <v>0</v>
      </c>
      <c r="AE195" s="634">
        <f t="shared" si="51"/>
        <v>0</v>
      </c>
      <c r="AF195" s="634">
        <f t="shared" si="51"/>
        <v>0</v>
      </c>
      <c r="AG195" s="634">
        <f t="shared" si="51"/>
        <v>0</v>
      </c>
      <c r="AH195" s="634">
        <f t="shared" si="51"/>
        <v>0</v>
      </c>
      <c r="AI195" s="634">
        <f t="shared" si="51"/>
        <v>0</v>
      </c>
      <c r="AJ195" s="634">
        <f t="shared" si="51"/>
        <v>0</v>
      </c>
      <c r="AK195" s="634">
        <f t="shared" si="51"/>
        <v>0</v>
      </c>
      <c r="AL195" s="323">
        <f t="shared" ref="AL195:AL199" si="52">SUM(M195:AK195)</f>
        <v>0</v>
      </c>
      <c r="AN195" s="15"/>
      <c r="AO195" s="11"/>
      <c r="AP195" s="11"/>
      <c r="AQ195" s="11"/>
      <c r="AR195" s="11"/>
      <c r="AS195" s="11"/>
      <c r="AT195" s="11"/>
      <c r="AU195" s="11"/>
      <c r="AV195" s="11"/>
      <c r="AW195" s="11"/>
      <c r="AX195" s="65"/>
      <c r="AY195" s="65"/>
    </row>
    <row r="196" spans="2:51" ht="15.75" thickBot="1">
      <c r="B196" s="15"/>
      <c r="C196" s="1227">
        <f t="shared" si="49"/>
        <v>2</v>
      </c>
      <c r="D196" s="1228">
        <f t="shared" si="50"/>
        <v>0</v>
      </c>
      <c r="E196" s="1229"/>
      <c r="F196" s="328"/>
      <c r="G196" s="328"/>
      <c r="H196" s="327">
        <f t="shared" ref="H196:H200" si="53">IF(D196="","",D196-E196-F196)</f>
        <v>0</v>
      </c>
      <c r="I196" s="327"/>
      <c r="J196" s="327"/>
      <c r="K196" s="327"/>
      <c r="L196" s="329"/>
      <c r="M196" s="634">
        <f t="shared" ref="M196:AK196" si="54">IF($J13&gt;=25,$H196,IF(M$194&lt;=$J13,$H196,IF(M$194&lt;=($J13*($X13+1)),$H196,0)))</f>
        <v>0</v>
      </c>
      <c r="N196" s="634">
        <f t="shared" si="54"/>
        <v>0</v>
      </c>
      <c r="O196" s="634">
        <f t="shared" si="54"/>
        <v>0</v>
      </c>
      <c r="P196" s="634">
        <f t="shared" si="54"/>
        <v>0</v>
      </c>
      <c r="Q196" s="634">
        <f t="shared" si="54"/>
        <v>0</v>
      </c>
      <c r="R196" s="634">
        <f t="shared" si="54"/>
        <v>0</v>
      </c>
      <c r="S196" s="634">
        <f t="shared" si="54"/>
        <v>0</v>
      </c>
      <c r="T196" s="634">
        <f t="shared" si="54"/>
        <v>0</v>
      </c>
      <c r="U196" s="634">
        <f t="shared" si="54"/>
        <v>0</v>
      </c>
      <c r="V196" s="634">
        <f t="shared" si="54"/>
        <v>0</v>
      </c>
      <c r="W196" s="634">
        <f t="shared" si="54"/>
        <v>0</v>
      </c>
      <c r="X196" s="634">
        <f t="shared" si="54"/>
        <v>0</v>
      </c>
      <c r="Y196" s="634">
        <f t="shared" si="54"/>
        <v>0</v>
      </c>
      <c r="Z196" s="634">
        <f t="shared" si="54"/>
        <v>0</v>
      </c>
      <c r="AA196" s="634">
        <f t="shared" si="54"/>
        <v>0</v>
      </c>
      <c r="AB196" s="634">
        <f t="shared" si="54"/>
        <v>0</v>
      </c>
      <c r="AC196" s="634">
        <f t="shared" si="54"/>
        <v>0</v>
      </c>
      <c r="AD196" s="634">
        <f t="shared" si="54"/>
        <v>0</v>
      </c>
      <c r="AE196" s="634">
        <f t="shared" si="54"/>
        <v>0</v>
      </c>
      <c r="AF196" s="634">
        <f t="shared" si="54"/>
        <v>0</v>
      </c>
      <c r="AG196" s="634">
        <f t="shared" si="54"/>
        <v>0</v>
      </c>
      <c r="AH196" s="634">
        <f t="shared" si="54"/>
        <v>0</v>
      </c>
      <c r="AI196" s="634">
        <f t="shared" si="54"/>
        <v>0</v>
      </c>
      <c r="AJ196" s="634">
        <f t="shared" si="54"/>
        <v>0</v>
      </c>
      <c r="AK196" s="634">
        <f t="shared" si="54"/>
        <v>0</v>
      </c>
      <c r="AL196" s="323">
        <f t="shared" si="52"/>
        <v>0</v>
      </c>
      <c r="AN196" s="15"/>
      <c r="AO196" s="11"/>
      <c r="AP196" s="11"/>
      <c r="AQ196" s="11"/>
      <c r="AR196" s="11"/>
      <c r="AS196" s="11"/>
      <c r="AT196" s="11"/>
      <c r="AU196" s="11"/>
      <c r="AV196" s="11"/>
      <c r="AW196" s="11"/>
      <c r="AX196" s="65"/>
      <c r="AY196" s="65"/>
    </row>
    <row r="197" spans="2:51" ht="15.75" thickBot="1">
      <c r="B197" s="15"/>
      <c r="C197" s="1225">
        <f t="shared" si="49"/>
        <v>3</v>
      </c>
      <c r="D197" s="1226">
        <f t="shared" si="50"/>
        <v>0</v>
      </c>
      <c r="E197" s="1226"/>
      <c r="F197" s="522"/>
      <c r="G197" s="522"/>
      <c r="H197" s="521">
        <f t="shared" si="53"/>
        <v>0</v>
      </c>
      <c r="I197" s="521"/>
      <c r="J197" s="521"/>
      <c r="K197" s="521"/>
      <c r="L197" s="523"/>
      <c r="M197" s="634">
        <f t="shared" ref="M197:AK197" si="55">IF($J14&gt;=25,$H197,IF(M$194&lt;=$J14,$H197,IF(M$194&lt;=($J14*($X14+1)),$H197,0)))</f>
        <v>0</v>
      </c>
      <c r="N197" s="634">
        <f t="shared" si="55"/>
        <v>0</v>
      </c>
      <c r="O197" s="634">
        <f t="shared" si="55"/>
        <v>0</v>
      </c>
      <c r="P197" s="634">
        <f t="shared" si="55"/>
        <v>0</v>
      </c>
      <c r="Q197" s="634">
        <f t="shared" si="55"/>
        <v>0</v>
      </c>
      <c r="R197" s="634">
        <f t="shared" si="55"/>
        <v>0</v>
      </c>
      <c r="S197" s="634">
        <f t="shared" si="55"/>
        <v>0</v>
      </c>
      <c r="T197" s="634">
        <f t="shared" si="55"/>
        <v>0</v>
      </c>
      <c r="U197" s="634">
        <f t="shared" si="55"/>
        <v>0</v>
      </c>
      <c r="V197" s="634">
        <f t="shared" si="55"/>
        <v>0</v>
      </c>
      <c r="W197" s="634">
        <f t="shared" si="55"/>
        <v>0</v>
      </c>
      <c r="X197" s="634">
        <f t="shared" si="55"/>
        <v>0</v>
      </c>
      <c r="Y197" s="634">
        <f t="shared" si="55"/>
        <v>0</v>
      </c>
      <c r="Z197" s="634">
        <f t="shared" si="55"/>
        <v>0</v>
      </c>
      <c r="AA197" s="634">
        <f t="shared" si="55"/>
        <v>0</v>
      </c>
      <c r="AB197" s="634">
        <f t="shared" si="55"/>
        <v>0</v>
      </c>
      <c r="AC197" s="634">
        <f t="shared" si="55"/>
        <v>0</v>
      </c>
      <c r="AD197" s="634">
        <f t="shared" si="55"/>
        <v>0</v>
      </c>
      <c r="AE197" s="634">
        <f t="shared" si="55"/>
        <v>0</v>
      </c>
      <c r="AF197" s="634">
        <f t="shared" si="55"/>
        <v>0</v>
      </c>
      <c r="AG197" s="634">
        <f t="shared" si="55"/>
        <v>0</v>
      </c>
      <c r="AH197" s="634">
        <f t="shared" si="55"/>
        <v>0</v>
      </c>
      <c r="AI197" s="634">
        <f t="shared" si="55"/>
        <v>0</v>
      </c>
      <c r="AJ197" s="634">
        <f t="shared" si="55"/>
        <v>0</v>
      </c>
      <c r="AK197" s="634">
        <f t="shared" si="55"/>
        <v>0</v>
      </c>
      <c r="AL197" s="323">
        <f t="shared" si="52"/>
        <v>0</v>
      </c>
      <c r="AN197" s="15"/>
      <c r="AO197" s="11"/>
      <c r="AP197" s="11"/>
      <c r="AQ197" s="11"/>
      <c r="AR197" s="11"/>
      <c r="AS197" s="11"/>
      <c r="AT197" s="11"/>
      <c r="AU197" s="11"/>
      <c r="AV197" s="11"/>
      <c r="AW197" s="11"/>
      <c r="AX197" s="65"/>
      <c r="AY197" s="65"/>
    </row>
    <row r="198" spans="2:51" ht="15.75" thickBot="1">
      <c r="B198" s="15"/>
      <c r="C198" s="1227">
        <f t="shared" si="49"/>
        <v>4</v>
      </c>
      <c r="D198" s="1228">
        <f t="shared" si="50"/>
        <v>0</v>
      </c>
      <c r="E198" s="1229"/>
      <c r="F198" s="328"/>
      <c r="G198" s="328"/>
      <c r="H198" s="327">
        <f t="shared" si="53"/>
        <v>0</v>
      </c>
      <c r="I198" s="327"/>
      <c r="J198" s="327"/>
      <c r="K198" s="327"/>
      <c r="L198" s="329"/>
      <c r="M198" s="634">
        <f t="shared" ref="M198:AK198" si="56">IF($J15&gt;=25,$H198,IF(M$194&lt;=$J15,$H198,IF(M$194&lt;=($J15*($X15+1)),$H198,0)))</f>
        <v>0</v>
      </c>
      <c r="N198" s="634">
        <f t="shared" si="56"/>
        <v>0</v>
      </c>
      <c r="O198" s="634">
        <f t="shared" si="56"/>
        <v>0</v>
      </c>
      <c r="P198" s="634">
        <f t="shared" si="56"/>
        <v>0</v>
      </c>
      <c r="Q198" s="634">
        <f t="shared" si="56"/>
        <v>0</v>
      </c>
      <c r="R198" s="634">
        <f t="shared" si="56"/>
        <v>0</v>
      </c>
      <c r="S198" s="634">
        <f t="shared" si="56"/>
        <v>0</v>
      </c>
      <c r="T198" s="634">
        <f t="shared" si="56"/>
        <v>0</v>
      </c>
      <c r="U198" s="634">
        <f t="shared" si="56"/>
        <v>0</v>
      </c>
      <c r="V198" s="634">
        <f t="shared" si="56"/>
        <v>0</v>
      </c>
      <c r="W198" s="634">
        <f t="shared" si="56"/>
        <v>0</v>
      </c>
      <c r="X198" s="634">
        <f t="shared" si="56"/>
        <v>0</v>
      </c>
      <c r="Y198" s="634">
        <f t="shared" si="56"/>
        <v>0</v>
      </c>
      <c r="Z198" s="634">
        <f t="shared" si="56"/>
        <v>0</v>
      </c>
      <c r="AA198" s="634">
        <f t="shared" si="56"/>
        <v>0</v>
      </c>
      <c r="AB198" s="634">
        <f t="shared" si="56"/>
        <v>0</v>
      </c>
      <c r="AC198" s="634">
        <f t="shared" si="56"/>
        <v>0</v>
      </c>
      <c r="AD198" s="634">
        <f t="shared" si="56"/>
        <v>0</v>
      </c>
      <c r="AE198" s="634">
        <f t="shared" si="56"/>
        <v>0</v>
      </c>
      <c r="AF198" s="634">
        <f t="shared" si="56"/>
        <v>0</v>
      </c>
      <c r="AG198" s="634">
        <f t="shared" si="56"/>
        <v>0</v>
      </c>
      <c r="AH198" s="634">
        <f t="shared" si="56"/>
        <v>0</v>
      </c>
      <c r="AI198" s="634">
        <f t="shared" si="56"/>
        <v>0</v>
      </c>
      <c r="AJ198" s="634">
        <f t="shared" si="56"/>
        <v>0</v>
      </c>
      <c r="AK198" s="634">
        <f t="shared" si="56"/>
        <v>0</v>
      </c>
      <c r="AL198" s="323">
        <f t="shared" si="52"/>
        <v>0</v>
      </c>
      <c r="AN198" s="15"/>
      <c r="AO198" s="11"/>
      <c r="AP198" s="11"/>
      <c r="AQ198" s="11"/>
      <c r="AR198" s="11"/>
      <c r="AS198" s="11"/>
      <c r="AT198" s="11"/>
      <c r="AU198" s="11"/>
      <c r="AV198" s="11"/>
      <c r="AW198" s="11"/>
      <c r="AX198" s="65"/>
      <c r="AY198" s="65"/>
    </row>
    <row r="199" spans="2:51" ht="15.75" thickBot="1">
      <c r="B199" s="15"/>
      <c r="C199" s="1230">
        <f t="shared" si="49"/>
        <v>5</v>
      </c>
      <c r="D199" s="1226">
        <f t="shared" si="50"/>
        <v>0</v>
      </c>
      <c r="E199" s="1226"/>
      <c r="F199" s="522"/>
      <c r="G199" s="522"/>
      <c r="H199" s="521">
        <f t="shared" si="53"/>
        <v>0</v>
      </c>
      <c r="I199" s="521"/>
      <c r="J199" s="521"/>
      <c r="K199" s="521"/>
      <c r="L199" s="523"/>
      <c r="M199" s="634">
        <f t="shared" ref="M199:AK199" si="57">IF($J16&gt;=25,$H199,IF(M$194&lt;=$J16,$H199,IF(M$194&lt;=($J16*($X16+1)),$H199,0)))</f>
        <v>0</v>
      </c>
      <c r="N199" s="634">
        <f t="shared" si="57"/>
        <v>0</v>
      </c>
      <c r="O199" s="634">
        <f t="shared" si="57"/>
        <v>0</v>
      </c>
      <c r="P199" s="634">
        <f t="shared" si="57"/>
        <v>0</v>
      </c>
      <c r="Q199" s="634">
        <f t="shared" si="57"/>
        <v>0</v>
      </c>
      <c r="R199" s="634">
        <f t="shared" si="57"/>
        <v>0</v>
      </c>
      <c r="S199" s="634">
        <f t="shared" si="57"/>
        <v>0</v>
      </c>
      <c r="T199" s="634">
        <f t="shared" si="57"/>
        <v>0</v>
      </c>
      <c r="U199" s="634">
        <f t="shared" si="57"/>
        <v>0</v>
      </c>
      <c r="V199" s="634">
        <f t="shared" si="57"/>
        <v>0</v>
      </c>
      <c r="W199" s="634">
        <f t="shared" si="57"/>
        <v>0</v>
      </c>
      <c r="X199" s="634">
        <f t="shared" si="57"/>
        <v>0</v>
      </c>
      <c r="Y199" s="634">
        <f t="shared" si="57"/>
        <v>0</v>
      </c>
      <c r="Z199" s="634">
        <f t="shared" si="57"/>
        <v>0</v>
      </c>
      <c r="AA199" s="634">
        <f t="shared" si="57"/>
        <v>0</v>
      </c>
      <c r="AB199" s="634">
        <f t="shared" si="57"/>
        <v>0</v>
      </c>
      <c r="AC199" s="634">
        <f t="shared" si="57"/>
        <v>0</v>
      </c>
      <c r="AD199" s="634">
        <f t="shared" si="57"/>
        <v>0</v>
      </c>
      <c r="AE199" s="634">
        <f t="shared" si="57"/>
        <v>0</v>
      </c>
      <c r="AF199" s="634">
        <f t="shared" si="57"/>
        <v>0</v>
      </c>
      <c r="AG199" s="634">
        <f t="shared" si="57"/>
        <v>0</v>
      </c>
      <c r="AH199" s="634">
        <f t="shared" si="57"/>
        <v>0</v>
      </c>
      <c r="AI199" s="634">
        <f t="shared" si="57"/>
        <v>0</v>
      </c>
      <c r="AJ199" s="634">
        <f t="shared" si="57"/>
        <v>0</v>
      </c>
      <c r="AK199" s="634">
        <f t="shared" si="57"/>
        <v>0</v>
      </c>
      <c r="AL199" s="323">
        <f t="shared" si="52"/>
        <v>0</v>
      </c>
      <c r="AN199" s="15"/>
      <c r="AO199" s="11"/>
      <c r="AP199" s="11"/>
      <c r="AQ199" s="11"/>
      <c r="AR199" s="11"/>
      <c r="AS199" s="11"/>
      <c r="AT199" s="11"/>
      <c r="AU199" s="11"/>
      <c r="AV199" s="11"/>
      <c r="AW199" s="11"/>
      <c r="AX199" s="65"/>
      <c r="AY199" s="65"/>
    </row>
    <row r="200" spans="2:51" ht="15.75" customHeight="1" thickBot="1">
      <c r="B200" s="15"/>
      <c r="C200" s="1231">
        <f t="shared" si="49"/>
        <v>6</v>
      </c>
      <c r="D200" s="1228">
        <f t="shared" si="50"/>
        <v>0</v>
      </c>
      <c r="E200" s="1228"/>
      <c r="F200" s="330"/>
      <c r="G200" s="330"/>
      <c r="H200" s="327">
        <f t="shared" si="53"/>
        <v>0</v>
      </c>
      <c r="I200" s="327"/>
      <c r="J200" s="327"/>
      <c r="K200" s="327"/>
      <c r="L200" s="331"/>
      <c r="M200" s="634">
        <f t="shared" ref="M200:AK200" si="58">IF($J17&gt;=25,$H200,IF(M$194&lt;=$J17,$H200,IF(M$194&lt;=($J17*($X17+1)),$H200,0)))</f>
        <v>0</v>
      </c>
      <c r="N200" s="634">
        <f t="shared" si="58"/>
        <v>0</v>
      </c>
      <c r="O200" s="634">
        <f t="shared" si="58"/>
        <v>0</v>
      </c>
      <c r="P200" s="634">
        <f t="shared" si="58"/>
        <v>0</v>
      </c>
      <c r="Q200" s="634">
        <f t="shared" si="58"/>
        <v>0</v>
      </c>
      <c r="R200" s="634">
        <f t="shared" si="58"/>
        <v>0</v>
      </c>
      <c r="S200" s="634">
        <f t="shared" si="58"/>
        <v>0</v>
      </c>
      <c r="T200" s="634">
        <f t="shared" si="58"/>
        <v>0</v>
      </c>
      <c r="U200" s="634">
        <f t="shared" si="58"/>
        <v>0</v>
      </c>
      <c r="V200" s="634">
        <f t="shared" si="58"/>
        <v>0</v>
      </c>
      <c r="W200" s="634">
        <f t="shared" si="58"/>
        <v>0</v>
      </c>
      <c r="X200" s="634">
        <f t="shared" si="58"/>
        <v>0</v>
      </c>
      <c r="Y200" s="634">
        <f t="shared" si="58"/>
        <v>0</v>
      </c>
      <c r="Z200" s="634">
        <f t="shared" si="58"/>
        <v>0</v>
      </c>
      <c r="AA200" s="634">
        <f t="shared" si="58"/>
        <v>0</v>
      </c>
      <c r="AB200" s="634">
        <f t="shared" si="58"/>
        <v>0</v>
      </c>
      <c r="AC200" s="634">
        <f t="shared" si="58"/>
        <v>0</v>
      </c>
      <c r="AD200" s="634">
        <f t="shared" si="58"/>
        <v>0</v>
      </c>
      <c r="AE200" s="634">
        <f t="shared" si="58"/>
        <v>0</v>
      </c>
      <c r="AF200" s="634">
        <f t="shared" si="58"/>
        <v>0</v>
      </c>
      <c r="AG200" s="634">
        <f t="shared" si="58"/>
        <v>0</v>
      </c>
      <c r="AH200" s="634">
        <f t="shared" si="58"/>
        <v>0</v>
      </c>
      <c r="AI200" s="634">
        <f t="shared" si="58"/>
        <v>0</v>
      </c>
      <c r="AJ200" s="634">
        <f t="shared" si="58"/>
        <v>0</v>
      </c>
      <c r="AK200" s="634">
        <f t="shared" si="58"/>
        <v>0</v>
      </c>
      <c r="AL200" s="324">
        <f>SUM(S200:AK200)</f>
        <v>0</v>
      </c>
      <c r="AN200" s="15"/>
      <c r="AO200" s="11"/>
      <c r="AP200" s="11"/>
      <c r="AQ200" s="11"/>
      <c r="AR200" s="11"/>
      <c r="AS200" s="11"/>
      <c r="AT200" s="11"/>
      <c r="AU200" s="11"/>
      <c r="AV200" s="11"/>
      <c r="AW200" s="11"/>
      <c r="AX200" s="11"/>
      <c r="AY200" s="11"/>
    </row>
    <row r="201" spans="2:51" ht="15.75" thickBot="1">
      <c r="B201" s="15"/>
      <c r="C201" s="125"/>
      <c r="D201" s="328"/>
      <c r="E201" s="328"/>
      <c r="F201" s="328"/>
      <c r="G201" s="328"/>
      <c r="H201" s="329"/>
      <c r="I201" s="329"/>
      <c r="J201" s="329"/>
      <c r="K201" s="329"/>
      <c r="L201" s="332" t="s">
        <v>29</v>
      </c>
      <c r="M201" s="325">
        <f t="shared" ref="M201:AL201" si="59">SUM(M195:M200)</f>
        <v>0</v>
      </c>
      <c r="N201" s="325">
        <f t="shared" si="59"/>
        <v>0</v>
      </c>
      <c r="O201" s="325">
        <f t="shared" si="59"/>
        <v>0</v>
      </c>
      <c r="P201" s="325">
        <f t="shared" si="59"/>
        <v>0</v>
      </c>
      <c r="Q201" s="325">
        <f t="shared" si="59"/>
        <v>0</v>
      </c>
      <c r="R201" s="325">
        <f t="shared" si="59"/>
        <v>0</v>
      </c>
      <c r="S201" s="325">
        <f t="shared" si="59"/>
        <v>0</v>
      </c>
      <c r="T201" s="325">
        <f t="shared" si="59"/>
        <v>0</v>
      </c>
      <c r="U201" s="325">
        <f t="shared" si="59"/>
        <v>0</v>
      </c>
      <c r="V201" s="325">
        <f t="shared" si="59"/>
        <v>0</v>
      </c>
      <c r="W201" s="325">
        <f t="shared" si="59"/>
        <v>0</v>
      </c>
      <c r="X201" s="325">
        <f t="shared" si="59"/>
        <v>0</v>
      </c>
      <c r="Y201" s="325">
        <f t="shared" si="59"/>
        <v>0</v>
      </c>
      <c r="Z201" s="325">
        <f t="shared" si="59"/>
        <v>0</v>
      </c>
      <c r="AA201" s="325">
        <f t="shared" si="59"/>
        <v>0</v>
      </c>
      <c r="AB201" s="325">
        <f t="shared" si="59"/>
        <v>0</v>
      </c>
      <c r="AC201" s="325">
        <f t="shared" si="59"/>
        <v>0</v>
      </c>
      <c r="AD201" s="325">
        <f t="shared" si="59"/>
        <v>0</v>
      </c>
      <c r="AE201" s="325">
        <f t="shared" si="59"/>
        <v>0</v>
      </c>
      <c r="AF201" s="325">
        <f t="shared" si="59"/>
        <v>0</v>
      </c>
      <c r="AG201" s="325">
        <f t="shared" si="59"/>
        <v>0</v>
      </c>
      <c r="AH201" s="325">
        <f t="shared" si="59"/>
        <v>0</v>
      </c>
      <c r="AI201" s="325">
        <f t="shared" si="59"/>
        <v>0</v>
      </c>
      <c r="AJ201" s="325">
        <f t="shared" si="59"/>
        <v>0</v>
      </c>
      <c r="AK201" s="325">
        <f t="shared" si="59"/>
        <v>0</v>
      </c>
      <c r="AL201" s="326">
        <f t="shared" si="59"/>
        <v>0</v>
      </c>
      <c r="AN201" s="15"/>
      <c r="AO201" s="11"/>
      <c r="AP201" s="11"/>
      <c r="AQ201" s="11"/>
      <c r="AR201" s="11"/>
      <c r="AS201" s="11"/>
      <c r="AT201" s="11"/>
      <c r="AU201" s="11"/>
      <c r="AV201" s="11"/>
      <c r="AW201" s="11"/>
      <c r="AX201" s="11"/>
      <c r="AY201" s="11"/>
    </row>
    <row r="202" spans="2:51" ht="24.75" customHeight="1" thickBot="1">
      <c r="B202" s="15"/>
      <c r="C202" s="127"/>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9"/>
      <c r="Z202" s="130"/>
      <c r="AA202" s="130"/>
      <c r="AB202" s="130"/>
      <c r="AC202" s="130"/>
      <c r="AD202" s="130"/>
      <c r="AE202" s="130"/>
      <c r="AF202" s="130"/>
      <c r="AG202" s="130"/>
      <c r="AH202" s="130"/>
      <c r="AI202" s="130"/>
      <c r="AJ202" s="130"/>
      <c r="AK202" s="130"/>
      <c r="AL202" s="131"/>
      <c r="AN202" s="15"/>
      <c r="AO202" s="11"/>
      <c r="AP202" s="11"/>
      <c r="AQ202" s="11"/>
      <c r="AR202" s="11"/>
      <c r="AS202" s="11"/>
      <c r="AT202" s="11"/>
      <c r="AU202" s="11"/>
      <c r="AV202" s="11"/>
      <c r="AW202" s="11"/>
      <c r="AX202" s="65"/>
      <c r="AY202" s="11"/>
    </row>
    <row r="203" spans="2:51" ht="24.75" customHeight="1">
      <c r="B203" s="15"/>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09"/>
      <c r="AA203" s="109"/>
      <c r="AB203" s="109"/>
      <c r="AC203" s="109"/>
      <c r="AD203" s="109"/>
      <c r="AE203" s="109"/>
      <c r="AF203" s="109"/>
      <c r="AG203" s="109"/>
      <c r="AH203" s="109"/>
      <c r="AI203" s="109"/>
      <c r="AJ203" s="109"/>
      <c r="AK203" s="109"/>
      <c r="AL203" s="109"/>
      <c r="AN203" s="15"/>
      <c r="AO203" s="11"/>
      <c r="AP203" s="11"/>
      <c r="AQ203" s="11"/>
      <c r="AR203" s="11"/>
      <c r="AS203" s="11"/>
      <c r="AT203" s="11"/>
      <c r="AU203" s="11"/>
      <c r="AV203" s="11"/>
      <c r="AW203" s="11"/>
      <c r="AX203" s="65"/>
      <c r="AY203" s="11"/>
    </row>
    <row r="204" spans="2:51">
      <c r="B204" s="15"/>
      <c r="C204" s="23"/>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N204" s="15"/>
      <c r="AO204" s="11"/>
      <c r="AP204" s="11"/>
      <c r="AQ204" s="11"/>
      <c r="AR204" s="11"/>
      <c r="AS204" s="11"/>
      <c r="AT204" s="11"/>
      <c r="AU204" s="11"/>
      <c r="AV204" s="11"/>
      <c r="AW204" s="11"/>
      <c r="AX204" s="65"/>
      <c r="AY204" s="11"/>
    </row>
    <row r="205" spans="2:51">
      <c r="B205" s="15"/>
      <c r="C205" s="23"/>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N205" s="15"/>
      <c r="AO205" s="11"/>
      <c r="AP205" s="11"/>
      <c r="AQ205" s="11"/>
      <c r="AR205" s="11"/>
      <c r="AS205" s="11"/>
      <c r="AT205" s="11"/>
      <c r="AU205" s="11"/>
      <c r="AV205" s="11"/>
      <c r="AW205" s="11"/>
      <c r="AX205" s="65"/>
      <c r="AY205" s="11"/>
    </row>
    <row r="206" spans="2:51" ht="15.75" thickBot="1">
      <c r="B206" s="133"/>
      <c r="C206" s="591"/>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15"/>
      <c r="AO206" s="11"/>
      <c r="AP206" s="11"/>
      <c r="AQ206" s="11"/>
      <c r="AR206" s="11"/>
      <c r="AS206" s="11"/>
      <c r="AT206" s="11"/>
      <c r="AU206" s="11"/>
      <c r="AV206" s="11"/>
      <c r="AW206" s="11"/>
      <c r="AX206" s="11"/>
      <c r="AY206" s="11"/>
    </row>
    <row r="207" spans="2:51">
      <c r="AG207" s="3"/>
      <c r="AH207" s="3"/>
      <c r="AX207" s="75"/>
    </row>
    <row r="208" spans="2:51">
      <c r="AG208" s="3"/>
      <c r="AH208" s="3"/>
      <c r="AX208" s="75"/>
    </row>
    <row r="209" spans="3:50">
      <c r="AX209" s="75"/>
    </row>
    <row r="210" spans="3:50">
      <c r="AX210" s="75"/>
    </row>
    <row r="211" spans="3:50">
      <c r="AX211" s="75"/>
    </row>
    <row r="212" spans="3:50">
      <c r="AX212" s="75"/>
    </row>
    <row r="213" spans="3:50">
      <c r="AX213" s="75"/>
    </row>
    <row r="214" spans="3:50">
      <c r="C214" s="3"/>
      <c r="AG214" s="3"/>
      <c r="AH214" s="3"/>
      <c r="AM214" s="75"/>
    </row>
    <row r="215" spans="3:50">
      <c r="C215" s="3"/>
      <c r="AG215" s="3"/>
      <c r="AH215" s="3"/>
      <c r="AM215" s="75"/>
    </row>
    <row r="216" spans="3:50">
      <c r="C216" s="3"/>
      <c r="AG216" s="3"/>
      <c r="AH216" s="3"/>
      <c r="AM216" s="75"/>
    </row>
    <row r="217" spans="3:50">
      <c r="C217" s="3"/>
      <c r="AG217" s="3"/>
      <c r="AH217" s="3"/>
      <c r="AM217" s="75"/>
    </row>
    <row r="218" spans="3:50">
      <c r="C218" s="3"/>
      <c r="AG218" s="3"/>
      <c r="AH218" s="3"/>
      <c r="AM218" s="75"/>
    </row>
    <row r="219" spans="3:50">
      <c r="C219" s="3"/>
      <c r="AG219" s="3"/>
      <c r="AH219" s="3"/>
      <c r="AM219" s="75"/>
    </row>
    <row r="220" spans="3:50">
      <c r="C220" s="3"/>
      <c r="AG220" s="3"/>
      <c r="AH220" s="3"/>
      <c r="AM220" s="75"/>
    </row>
    <row r="221" spans="3:50">
      <c r="C221" s="3"/>
      <c r="AG221" s="3"/>
      <c r="AH221" s="3"/>
      <c r="AM221" s="75"/>
    </row>
    <row r="222" spans="3:50">
      <c r="C222" s="3"/>
      <c r="AG222" s="3"/>
      <c r="AH222" s="3"/>
      <c r="AM222" s="75"/>
    </row>
    <row r="223" spans="3:50">
      <c r="C223" s="3"/>
      <c r="AG223" s="3"/>
      <c r="AH223" s="3"/>
      <c r="AM223" s="75"/>
    </row>
    <row r="224" spans="3:50">
      <c r="C224" s="3"/>
      <c r="AG224" s="3"/>
      <c r="AH224" s="3"/>
      <c r="AM224" s="75"/>
    </row>
    <row r="225" spans="3:50">
      <c r="C225" s="3"/>
      <c r="AG225" s="3"/>
      <c r="AH225" s="3"/>
      <c r="AM225" s="75"/>
    </row>
    <row r="226" spans="3:50">
      <c r="C226" s="3"/>
      <c r="AG226" s="3"/>
      <c r="AH226" s="3"/>
      <c r="AM226" s="75"/>
    </row>
    <row r="227" spans="3:50">
      <c r="C227" s="3"/>
      <c r="AG227" s="3"/>
      <c r="AH227" s="3"/>
      <c r="AM227" s="75"/>
    </row>
    <row r="228" spans="3:50">
      <c r="C228" s="3"/>
      <c r="AG228" s="3"/>
      <c r="AH228" s="3"/>
      <c r="AM228" s="75"/>
    </row>
    <row r="229" spans="3:50">
      <c r="C229" s="3"/>
      <c r="AG229" s="3"/>
      <c r="AH229" s="3"/>
      <c r="AM229" s="75"/>
    </row>
    <row r="230" spans="3:50">
      <c r="C230" s="3"/>
      <c r="AG230" s="3"/>
      <c r="AH230" s="3"/>
      <c r="AM230" s="75"/>
    </row>
    <row r="231" spans="3:50">
      <c r="C231" s="3"/>
      <c r="AG231" s="3"/>
      <c r="AH231" s="3"/>
      <c r="AM231" s="75"/>
    </row>
    <row r="232" spans="3:50">
      <c r="C232" s="3"/>
      <c r="AG232" s="3"/>
      <c r="AH232" s="3"/>
      <c r="AM232" s="75"/>
    </row>
    <row r="233" spans="3:50">
      <c r="C233" s="3"/>
      <c r="AG233" s="3"/>
      <c r="AH233" s="3"/>
      <c r="AM233" s="75"/>
    </row>
    <row r="234" spans="3:50">
      <c r="C234" s="3"/>
      <c r="AG234" s="3"/>
      <c r="AH234" s="3"/>
      <c r="AM234" s="75"/>
    </row>
    <row r="235" spans="3:50">
      <c r="C235" s="3"/>
      <c r="AG235" s="3"/>
      <c r="AH235" s="3"/>
      <c r="AX235" s="75"/>
    </row>
    <row r="236" spans="3:50">
      <c r="C236" s="3"/>
      <c r="AG236" s="3"/>
      <c r="AH236" s="3"/>
      <c r="AX236" s="75"/>
    </row>
    <row r="237" spans="3:50">
      <c r="C237" s="3"/>
      <c r="AG237" s="3"/>
      <c r="AH237" s="3"/>
      <c r="AX237" s="75"/>
    </row>
    <row r="238" spans="3:50">
      <c r="C238" s="3"/>
      <c r="AG238" s="3"/>
      <c r="AH238" s="3"/>
      <c r="AX238" s="75"/>
    </row>
    <row r="239" spans="3:50">
      <c r="C239" s="3"/>
      <c r="AG239" s="3"/>
      <c r="AH239" s="3"/>
      <c r="AX239" s="75"/>
    </row>
    <row r="240" spans="3:50">
      <c r="C240" s="3"/>
      <c r="AG240" s="3"/>
      <c r="AH240" s="3"/>
      <c r="AX240" s="75"/>
    </row>
    <row r="242" spans="3:50">
      <c r="C242" s="3"/>
      <c r="AG242" s="3"/>
      <c r="AH242" s="3"/>
      <c r="AX242" s="75"/>
    </row>
    <row r="244" spans="3:50">
      <c r="C244" s="3"/>
      <c r="AG244" s="3"/>
      <c r="AH244" s="3"/>
      <c r="AX244" s="75"/>
    </row>
    <row r="246" spans="3:50">
      <c r="C246" s="3"/>
      <c r="AG246" s="3"/>
      <c r="AH246" s="3"/>
      <c r="AX246" s="75"/>
    </row>
    <row r="248" spans="3:50">
      <c r="C248" s="3"/>
      <c r="AG248" s="3"/>
      <c r="AH248" s="3"/>
      <c r="AX248" s="75"/>
    </row>
    <row r="250" spans="3:50">
      <c r="C250" s="3"/>
      <c r="AG250" s="3"/>
      <c r="AH250" s="3"/>
      <c r="AX250" s="75"/>
    </row>
    <row r="252" spans="3:50">
      <c r="C252" s="3"/>
      <c r="AG252" s="3"/>
      <c r="AH252" s="3"/>
      <c r="AX252" s="75"/>
    </row>
    <row r="254" spans="3:50">
      <c r="C254" s="3"/>
      <c r="AG254" s="3"/>
      <c r="AH254" s="3"/>
      <c r="AX254" s="75"/>
    </row>
    <row r="255" spans="3:50">
      <c r="C255" s="3"/>
      <c r="AG255" s="3"/>
      <c r="AH255" s="3"/>
      <c r="AX255" s="3">
        <v>76</v>
      </c>
    </row>
    <row r="256" spans="3:50">
      <c r="C256" s="3"/>
      <c r="AG256" s="3"/>
      <c r="AH256" s="3"/>
      <c r="AX256" s="75">
        <v>77</v>
      </c>
    </row>
    <row r="257" spans="3:50">
      <c r="C257" s="3"/>
      <c r="AG257" s="3"/>
      <c r="AH257" s="3"/>
      <c r="AX257" s="3">
        <v>78</v>
      </c>
    </row>
  </sheetData>
  <sheetProtection algorithmName="SHA-512" hashValue="fmwz7mpExU/A06numSz8+Y+VJ5RZzCy8Fh0P+R+jdYcHIH3x68D2eIzuV0dOKAfx5AfQIlCppYzl3l1z5jnGmw==" saltValue="INbZ8qi5odmBkreQr1ozsA==" spinCount="100000" sheet="1" objects="1" scenarios="1"/>
  <protectedRanges>
    <protectedRange sqref="D12:F17 K12:O17 V12:X17 Z12:AA17" name="Intervalo1"/>
    <protectedRange sqref="D29:O48 D55:O74 D81:O100 D107:O126 D133:O152 D159:O178" name="Intervalo1_1"/>
  </protectedRanges>
  <mergeCells count="179">
    <mergeCell ref="C2:D2"/>
    <mergeCell ref="C5:E5"/>
    <mergeCell ref="C6:L6"/>
    <mergeCell ref="C7:E7"/>
    <mergeCell ref="C19:D19"/>
    <mergeCell ref="C20:D20"/>
    <mergeCell ref="C11:F11"/>
    <mergeCell ref="K8:Y8"/>
    <mergeCell ref="K9:P9"/>
    <mergeCell ref="R9:S9"/>
    <mergeCell ref="E42:F42"/>
    <mergeCell ref="E43:F43"/>
    <mergeCell ref="E44:F44"/>
    <mergeCell ref="Z8:AD8"/>
    <mergeCell ref="H194:I194"/>
    <mergeCell ref="C51:F51"/>
    <mergeCell ref="C77:F77"/>
    <mergeCell ref="C53:C54"/>
    <mergeCell ref="C79:C80"/>
    <mergeCell ref="M183:AL183"/>
    <mergeCell ref="M184:AK184"/>
    <mergeCell ref="C21:D21"/>
    <mergeCell ref="H185:I185"/>
    <mergeCell ref="C25:F25"/>
    <mergeCell ref="C27:C28"/>
    <mergeCell ref="E33:F33"/>
    <mergeCell ref="E34:F34"/>
    <mergeCell ref="E35:F35"/>
    <mergeCell ref="E36:F36"/>
    <mergeCell ref="E37:F37"/>
    <mergeCell ref="E38:F38"/>
    <mergeCell ref="E39:F39"/>
    <mergeCell ref="E40:F40"/>
    <mergeCell ref="E41:F41"/>
    <mergeCell ref="E140:F140"/>
    <mergeCell ref="E141:F141"/>
    <mergeCell ref="E142:F142"/>
    <mergeCell ref="E143:F143"/>
    <mergeCell ref="E144:F144"/>
    <mergeCell ref="E145:F145"/>
    <mergeCell ref="E146:F146"/>
    <mergeCell ref="E134:F134"/>
    <mergeCell ref="E135:F135"/>
    <mergeCell ref="E136:F136"/>
    <mergeCell ref="E137:F137"/>
    <mergeCell ref="E138:F138"/>
    <mergeCell ref="E139:F139"/>
    <mergeCell ref="E147:F147"/>
    <mergeCell ref="C129:F129"/>
    <mergeCell ref="C131:C132"/>
    <mergeCell ref="D131:D132"/>
    <mergeCell ref="E131:F132"/>
    <mergeCell ref="E178:F178"/>
    <mergeCell ref="E166:F166"/>
    <mergeCell ref="E167:F167"/>
    <mergeCell ref="E168:F168"/>
    <mergeCell ref="C155:F155"/>
    <mergeCell ref="C157:C158"/>
    <mergeCell ref="E148:F148"/>
    <mergeCell ref="E149:F149"/>
    <mergeCell ref="E150:F150"/>
    <mergeCell ref="E151:F151"/>
    <mergeCell ref="E152:F152"/>
    <mergeCell ref="D157:D158"/>
    <mergeCell ref="E157:F158"/>
    <mergeCell ref="E169:F169"/>
    <mergeCell ref="E170:F170"/>
    <mergeCell ref="E171:F171"/>
    <mergeCell ref="E172:F172"/>
    <mergeCell ref="E173:F173"/>
    <mergeCell ref="E174:F174"/>
    <mergeCell ref="E175:F175"/>
    <mergeCell ref="E176:F176"/>
    <mergeCell ref="E177:F177"/>
    <mergeCell ref="D27:D28"/>
    <mergeCell ref="E27:F28"/>
    <mergeCell ref="G27:K27"/>
    <mergeCell ref="L27:O27"/>
    <mergeCell ref="S27:S28"/>
    <mergeCell ref="E29:F29"/>
    <mergeCell ref="E30:F30"/>
    <mergeCell ref="E31:F31"/>
    <mergeCell ref="E32:F32"/>
    <mergeCell ref="E45:F45"/>
    <mergeCell ref="E46:F46"/>
    <mergeCell ref="E47:F47"/>
    <mergeCell ref="E48:F48"/>
    <mergeCell ref="D53:D54"/>
    <mergeCell ref="E53:F54"/>
    <mergeCell ref="G53:K53"/>
    <mergeCell ref="L53:O53"/>
    <mergeCell ref="S53:S54"/>
    <mergeCell ref="E55:F55"/>
    <mergeCell ref="E56:F56"/>
    <mergeCell ref="E57:F57"/>
    <mergeCell ref="E58:F58"/>
    <mergeCell ref="E59:F59"/>
    <mergeCell ref="E60:F60"/>
    <mergeCell ref="E61:F61"/>
    <mergeCell ref="E62:F62"/>
    <mergeCell ref="E63:F63"/>
    <mergeCell ref="E64:F64"/>
    <mergeCell ref="E65:F65"/>
    <mergeCell ref="E66:F66"/>
    <mergeCell ref="L79:O79"/>
    <mergeCell ref="S79:S80"/>
    <mergeCell ref="E81:F81"/>
    <mergeCell ref="E82:F82"/>
    <mergeCell ref="E83:F83"/>
    <mergeCell ref="E84:F84"/>
    <mergeCell ref="E85:F85"/>
    <mergeCell ref="E86:F86"/>
    <mergeCell ref="E67:F67"/>
    <mergeCell ref="E68:F68"/>
    <mergeCell ref="E69:F69"/>
    <mergeCell ref="E70:F70"/>
    <mergeCell ref="E71:F71"/>
    <mergeCell ref="E72:F72"/>
    <mergeCell ref="E73:F73"/>
    <mergeCell ref="E74:F74"/>
    <mergeCell ref="E79:F80"/>
    <mergeCell ref="E95:F95"/>
    <mergeCell ref="E96:F96"/>
    <mergeCell ref="E97:F97"/>
    <mergeCell ref="E98:F98"/>
    <mergeCell ref="E99:F99"/>
    <mergeCell ref="E100:F100"/>
    <mergeCell ref="D105:D106"/>
    <mergeCell ref="E105:F106"/>
    <mergeCell ref="G79:K79"/>
    <mergeCell ref="D79:D80"/>
    <mergeCell ref="E165:F165"/>
    <mergeCell ref="G157:K157"/>
    <mergeCell ref="E109:F109"/>
    <mergeCell ref="E110:F110"/>
    <mergeCell ref="E111:F111"/>
    <mergeCell ref="E112:F112"/>
    <mergeCell ref="E113:F113"/>
    <mergeCell ref="G105:K105"/>
    <mergeCell ref="L131:O131"/>
    <mergeCell ref="E133:F133"/>
    <mergeCell ref="G131:K131"/>
    <mergeCell ref="E124:F124"/>
    <mergeCell ref="E125:F125"/>
    <mergeCell ref="E126:F126"/>
    <mergeCell ref="E114:F114"/>
    <mergeCell ref="E115:F115"/>
    <mergeCell ref="E116:F116"/>
    <mergeCell ref="E117:F117"/>
    <mergeCell ref="E118:F118"/>
    <mergeCell ref="E119:F119"/>
    <mergeCell ref="E120:F120"/>
    <mergeCell ref="E121:F121"/>
    <mergeCell ref="E122:F122"/>
    <mergeCell ref="E123:F123"/>
    <mergeCell ref="C22:F22"/>
    <mergeCell ref="L157:O157"/>
    <mergeCell ref="S157:S158"/>
    <mergeCell ref="E159:F159"/>
    <mergeCell ref="E160:F160"/>
    <mergeCell ref="E161:F161"/>
    <mergeCell ref="E162:F162"/>
    <mergeCell ref="E163:F163"/>
    <mergeCell ref="E164:F164"/>
    <mergeCell ref="S131:S132"/>
    <mergeCell ref="E87:F87"/>
    <mergeCell ref="E88:F88"/>
    <mergeCell ref="E89:F89"/>
    <mergeCell ref="E90:F90"/>
    <mergeCell ref="E91:F91"/>
    <mergeCell ref="L105:O105"/>
    <mergeCell ref="S105:S106"/>
    <mergeCell ref="E107:F107"/>
    <mergeCell ref="E108:F108"/>
    <mergeCell ref="C103:F103"/>
    <mergeCell ref="C105:C106"/>
    <mergeCell ref="E92:F92"/>
    <mergeCell ref="E93:F93"/>
    <mergeCell ref="E94:F94"/>
  </mergeCells>
  <phoneticPr fontId="78" type="noConversion"/>
  <conditionalFormatting sqref="D12:F17 K12:O17 V12:X17 Z12:AA17">
    <cfRule type="containsBlanks" dxfId="52" priority="35">
      <formula>LEN(TRIM(D12))=0</formula>
    </cfRule>
  </conditionalFormatting>
  <conditionalFormatting sqref="G81:I100 G107:I126 G133:I152 G159:I178 G29:I48 G55:I74 K29:M48 K55:M74 K81:M100 K107:M126 K133:M152 K159:M178 O29:O48 O55:O74 O81:O100 O107:O126 O133:O152 O159:O178">
    <cfRule type="containsBlanks" dxfId="51" priority="7">
      <formula>LEN(TRIM(G29))=0</formula>
    </cfRule>
  </conditionalFormatting>
  <conditionalFormatting sqref="D29:E48">
    <cfRule type="containsBlanks" dxfId="50" priority="6">
      <formula>LEN(TRIM(D29))=0</formula>
    </cfRule>
  </conditionalFormatting>
  <conditionalFormatting sqref="D55:E74">
    <cfRule type="containsBlanks" dxfId="49" priority="5">
      <formula>LEN(TRIM(D55))=0</formula>
    </cfRule>
  </conditionalFormatting>
  <conditionalFormatting sqref="D81:E100">
    <cfRule type="containsBlanks" dxfId="48" priority="4">
      <formula>LEN(TRIM(D81))=0</formula>
    </cfRule>
  </conditionalFormatting>
  <conditionalFormatting sqref="D107:E126">
    <cfRule type="containsBlanks" dxfId="47" priority="3">
      <formula>LEN(TRIM(D107))=0</formula>
    </cfRule>
  </conditionalFormatting>
  <conditionalFormatting sqref="D133:E152">
    <cfRule type="containsBlanks" dxfId="46" priority="2">
      <formula>LEN(TRIM(D133))=0</formula>
    </cfRule>
  </conditionalFormatting>
  <conditionalFormatting sqref="D159:E178">
    <cfRule type="containsBlanks" dxfId="45" priority="1">
      <formula>LEN(TRIM(D159))=0</formula>
    </cfRule>
  </conditionalFormatting>
  <hyperlinks>
    <hyperlink ref="C2" location="'5. Medidas a) iv)'!A1" display="Iluminação"/>
    <hyperlink ref="K2" location="Home!A1" display="Home"/>
    <hyperlink ref="I2" location="'0. Ajuda'!Área_de_Impressão" display="Ajuda"/>
  </hyperlinks>
  <pageMargins left="0.7" right="0.7" top="0.75" bottom="0.75" header="0.3" footer="0.3"/>
  <pageSetup paperSize="9" scale="20"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'AP.2. Fatores de conversão'!$M$2:$M$3</xm:f>
          </x14:formula1>
          <xm:sqref>E12:E17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D90"/>
  <sheetViews>
    <sheetView showGridLines="0" topLeftCell="A7" zoomScale="70" zoomScaleNormal="70" workbookViewId="0">
      <selection activeCell="F12" sqref="F12:G12"/>
    </sheetView>
  </sheetViews>
  <sheetFormatPr defaultColWidth="9.140625" defaultRowHeight="15"/>
  <cols>
    <col min="1" max="2" width="9.140625" style="3"/>
    <col min="3" max="3" width="11.5703125" style="1" customWidth="1"/>
    <col min="4" max="4" width="40.140625" style="3" customWidth="1"/>
    <col min="5" max="5" width="21.7109375" style="3" customWidth="1"/>
    <col min="6" max="6" width="62.28515625" style="3" customWidth="1"/>
    <col min="7" max="7" width="33.7109375" style="3" customWidth="1"/>
    <col min="8" max="9" width="18.140625" style="3" customWidth="1"/>
    <col min="10" max="15" width="13.5703125" style="3" customWidth="1"/>
    <col min="16" max="16" width="17" style="3" customWidth="1"/>
    <col min="17" max="23" width="13.5703125" style="3" customWidth="1"/>
    <col min="24" max="24" width="16.85546875" style="3" customWidth="1"/>
    <col min="25" max="27" width="13.5703125" style="3" customWidth="1"/>
    <col min="28" max="28" width="21.42578125" style="4" customWidth="1"/>
    <col min="29" max="31" width="13.5703125" style="4" customWidth="1"/>
    <col min="32" max="32" width="13.5703125" style="3" customWidth="1"/>
    <col min="33" max="33" width="16" style="3" customWidth="1"/>
    <col min="34" max="37" width="22.5703125" style="3" customWidth="1"/>
    <col min="38" max="41" width="12.85546875" style="3" customWidth="1"/>
    <col min="42" max="42" width="24.28515625" style="3" customWidth="1"/>
    <col min="43" max="43" width="24.28515625" style="3" hidden="1" customWidth="1"/>
    <col min="44" max="44" width="24.28515625" style="3" customWidth="1"/>
    <col min="45" max="45" width="17.85546875" style="3" customWidth="1"/>
    <col min="46" max="46" width="9.140625" style="3"/>
    <col min="47" max="47" width="11.85546875" style="3" customWidth="1"/>
    <col min="48" max="50" width="9.140625" style="3"/>
    <col min="51" max="51" width="18.5703125" style="3" customWidth="1"/>
    <col min="52" max="52" width="25.7109375" style="3" customWidth="1"/>
    <col min="53" max="56" width="18.5703125" style="3" customWidth="1"/>
    <col min="57" max="60" width="11.28515625" style="3" customWidth="1"/>
    <col min="61" max="16384" width="9.140625" style="3"/>
  </cols>
  <sheetData>
    <row r="1" spans="2:56" ht="23.25" customHeight="1">
      <c r="C1" s="3"/>
    </row>
    <row r="2" spans="2:56" ht="34.5" customHeight="1">
      <c r="B2" s="695"/>
      <c r="C2" s="1464" t="s">
        <v>302</v>
      </c>
      <c r="D2" s="1464"/>
      <c r="H2" s="1136" t="s">
        <v>250</v>
      </c>
      <c r="J2" s="1137" t="s">
        <v>315</v>
      </c>
      <c r="N2" s="1127"/>
      <c r="O2" s="931"/>
      <c r="P2" s="1127"/>
      <c r="Q2" s="931"/>
    </row>
    <row r="3" spans="2:56" ht="15.75" thickBot="1">
      <c r="B3" s="560"/>
      <c r="D3" s="647"/>
      <c r="F3" s="647"/>
    </row>
    <row r="4" spans="2:56">
      <c r="B4" s="55"/>
      <c r="C4" s="56"/>
      <c r="D4" s="7"/>
      <c r="E4" s="7"/>
      <c r="F4" s="7"/>
      <c r="G4" s="7"/>
      <c r="H4" s="7"/>
      <c r="I4" s="7"/>
      <c r="J4" s="7"/>
      <c r="K4" s="7"/>
      <c r="L4" s="7"/>
      <c r="M4" s="7"/>
      <c r="N4" s="7"/>
      <c r="O4" s="7"/>
      <c r="P4" s="7"/>
      <c r="Q4" s="7"/>
      <c r="R4" s="7"/>
      <c r="S4" s="7"/>
      <c r="T4" s="7"/>
      <c r="U4" s="7"/>
      <c r="V4" s="7"/>
      <c r="W4" s="7"/>
      <c r="X4" s="7"/>
      <c r="Y4" s="7"/>
      <c r="Z4" s="7"/>
      <c r="AA4" s="7"/>
      <c r="AB4" s="57"/>
      <c r="AC4" s="57"/>
      <c r="AD4" s="57"/>
      <c r="AE4" s="57"/>
      <c r="AF4" s="7"/>
      <c r="AG4" s="7"/>
      <c r="AH4" s="7"/>
      <c r="AI4" s="7"/>
      <c r="AJ4" s="7"/>
      <c r="AK4" s="15"/>
      <c r="AL4" s="11"/>
      <c r="AM4" s="11"/>
      <c r="AN4" s="11"/>
      <c r="AO4" s="11"/>
      <c r="AP4" s="11"/>
      <c r="AQ4" s="11"/>
      <c r="AR4" s="11"/>
      <c r="AS4" s="11"/>
      <c r="AT4" s="11"/>
      <c r="AU4" s="11"/>
    </row>
    <row r="5" spans="2:56" ht="21">
      <c r="B5" s="15"/>
      <c r="C5" s="1480" t="s">
        <v>14</v>
      </c>
      <c r="D5" s="1480"/>
      <c r="E5" s="1480"/>
      <c r="F5" s="10"/>
      <c r="G5" s="619"/>
      <c r="H5" s="10"/>
      <c r="I5" s="10"/>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5"/>
      <c r="AL5" s="11"/>
      <c r="AM5" s="11"/>
      <c r="AN5" s="11"/>
      <c r="AO5" s="11"/>
      <c r="AP5" s="11"/>
      <c r="AQ5" s="11"/>
      <c r="AR5" s="11"/>
      <c r="AS5" s="11"/>
      <c r="AT5" s="11"/>
      <c r="AU5" s="11"/>
    </row>
    <row r="6" spans="2:56" ht="50.25" customHeight="1">
      <c r="B6" s="15"/>
      <c r="C6" s="1481" t="s">
        <v>527</v>
      </c>
      <c r="D6" s="1481"/>
      <c r="E6" s="1481"/>
      <c r="F6" s="1481"/>
      <c r="G6" s="1481"/>
      <c r="H6" s="1481"/>
      <c r="I6" s="1481"/>
      <c r="J6" s="11"/>
      <c r="K6" s="11"/>
      <c r="L6" s="11"/>
      <c r="M6" s="11"/>
      <c r="N6" s="11"/>
      <c r="O6" s="11"/>
      <c r="P6" s="11"/>
      <c r="Q6" s="11"/>
      <c r="R6" s="11"/>
      <c r="S6" s="11"/>
      <c r="T6" s="11"/>
      <c r="U6" s="11"/>
      <c r="V6" s="11"/>
      <c r="W6" s="11"/>
      <c r="X6" s="11"/>
      <c r="Y6" s="11"/>
      <c r="Z6" s="11"/>
      <c r="AA6" s="11"/>
      <c r="AB6" s="36"/>
      <c r="AC6" s="36"/>
      <c r="AD6" s="36"/>
      <c r="AE6" s="36"/>
      <c r="AF6" s="11"/>
      <c r="AG6" s="11"/>
      <c r="AH6" s="11"/>
      <c r="AI6" s="11"/>
      <c r="AJ6" s="11"/>
      <c r="AK6" s="15"/>
      <c r="AL6" s="11"/>
      <c r="AM6" s="11"/>
      <c r="AN6" s="11"/>
      <c r="AO6" s="11"/>
      <c r="AP6" s="11"/>
      <c r="AQ6" s="11"/>
      <c r="AR6" s="11"/>
      <c r="AS6" s="11"/>
      <c r="AT6" s="11"/>
      <c r="AU6" s="11"/>
    </row>
    <row r="7" spans="2:56" ht="38.25" customHeight="1" thickBot="1">
      <c r="B7" s="15"/>
      <c r="C7" s="1482" t="s">
        <v>15</v>
      </c>
      <c r="D7" s="1482"/>
      <c r="E7" s="1482"/>
      <c r="F7" s="58"/>
      <c r="G7" s="620"/>
      <c r="H7" s="58"/>
      <c r="I7" s="58"/>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5"/>
      <c r="AL7" s="11"/>
      <c r="AM7" s="11"/>
      <c r="AN7" s="11"/>
      <c r="AO7" s="11"/>
      <c r="AP7" s="11"/>
      <c r="AQ7" s="11"/>
      <c r="AR7" s="11"/>
      <c r="AS7" s="11"/>
      <c r="AT7" s="11"/>
      <c r="AU7" s="11"/>
      <c r="AY7" s="11"/>
      <c r="AZ7" s="11"/>
      <c r="BA7" s="11"/>
      <c r="BB7" s="11"/>
      <c r="BC7" s="11"/>
      <c r="BD7" s="11"/>
    </row>
    <row r="8" spans="2:56" s="62" customFormat="1" ht="15.75" thickBot="1">
      <c r="B8" s="59"/>
      <c r="C8" s="60"/>
      <c r="D8" s="61"/>
      <c r="E8" s="61"/>
      <c r="F8" s="61"/>
      <c r="G8" s="61"/>
      <c r="H8" s="61"/>
      <c r="I8" s="61"/>
      <c r="J8" s="1498" t="s">
        <v>342</v>
      </c>
      <c r="K8" s="1499"/>
      <c r="L8" s="1499"/>
      <c r="M8" s="1499"/>
      <c r="N8" s="1499"/>
      <c r="O8" s="1499"/>
      <c r="P8" s="1499"/>
      <c r="Q8" s="1499"/>
      <c r="R8" s="1499"/>
      <c r="S8" s="1499"/>
      <c r="T8" s="1499"/>
      <c r="U8" s="1499"/>
      <c r="V8" s="1499"/>
      <c r="W8" s="1499"/>
      <c r="X8" s="1500"/>
      <c r="Y8" s="1492" t="s">
        <v>0</v>
      </c>
      <c r="Z8" s="1493"/>
      <c r="AA8" s="1493"/>
      <c r="AB8" s="1493"/>
      <c r="AC8" s="1494"/>
      <c r="AJ8" s="61"/>
      <c r="AK8" s="1049"/>
      <c r="AL8" s="158"/>
      <c r="AM8" s="61"/>
      <c r="AN8" s="61"/>
      <c r="AO8" s="61"/>
      <c r="AP8" s="61"/>
      <c r="AQ8" s="61"/>
      <c r="AR8" s="61"/>
      <c r="AS8" s="61"/>
      <c r="AT8" s="61"/>
      <c r="AU8" s="61"/>
    </row>
    <row r="9" spans="2:56" s="75" customFormat="1" ht="66" customHeight="1" thickBot="1">
      <c r="B9" s="63"/>
      <c r="C9" s="64"/>
      <c r="D9" s="65"/>
      <c r="E9" s="65"/>
      <c r="F9" s="65"/>
      <c r="G9" s="65"/>
      <c r="H9" s="66" t="s">
        <v>55</v>
      </c>
      <c r="I9" s="159" t="s">
        <v>214</v>
      </c>
      <c r="J9" s="1495" t="s">
        <v>80</v>
      </c>
      <c r="K9" s="1496"/>
      <c r="L9" s="1496"/>
      <c r="M9" s="1496"/>
      <c r="N9" s="1496"/>
      <c r="O9" s="1496"/>
      <c r="P9" s="68" t="s">
        <v>50</v>
      </c>
      <c r="Q9" s="1497" t="s">
        <v>2</v>
      </c>
      <c r="R9" s="1497"/>
      <c r="S9" s="887" t="s">
        <v>341</v>
      </c>
      <c r="T9" s="69" t="s">
        <v>82</v>
      </c>
      <c r="U9" s="70" t="s">
        <v>83</v>
      </c>
      <c r="V9" s="71" t="s">
        <v>51</v>
      </c>
      <c r="W9" s="72" t="s">
        <v>87</v>
      </c>
      <c r="X9" s="73" t="s">
        <v>88</v>
      </c>
      <c r="Y9" s="150" t="s">
        <v>94</v>
      </c>
      <c r="Z9" s="411" t="s">
        <v>57</v>
      </c>
      <c r="AA9" s="1072" t="s">
        <v>403</v>
      </c>
      <c r="AB9" s="1117" t="s">
        <v>404</v>
      </c>
      <c r="AC9" s="149" t="s">
        <v>1</v>
      </c>
      <c r="AD9" s="65"/>
      <c r="AG9" s="65"/>
      <c r="AH9" s="65"/>
      <c r="AI9" s="65"/>
      <c r="AJ9" s="65"/>
      <c r="AK9" s="1049"/>
      <c r="AL9" s="158"/>
      <c r="AM9" s="65"/>
      <c r="AN9" s="65"/>
      <c r="AO9" s="65"/>
      <c r="AP9" s="65"/>
      <c r="AQ9" s="65"/>
      <c r="AR9" s="65"/>
      <c r="AS9" s="65"/>
      <c r="AT9" s="65"/>
      <c r="AU9" s="61"/>
    </row>
    <row r="10" spans="2:56" s="75" customFormat="1" ht="63" customHeight="1" thickBot="1">
      <c r="B10" s="63"/>
      <c r="C10" s="140" t="s">
        <v>9</v>
      </c>
      <c r="D10" s="141" t="s">
        <v>10</v>
      </c>
      <c r="E10" s="142" t="s">
        <v>208</v>
      </c>
      <c r="F10" s="1425" t="s">
        <v>17</v>
      </c>
      <c r="G10" s="1426"/>
      <c r="H10" s="143" t="s">
        <v>89</v>
      </c>
      <c r="I10" s="141" t="s">
        <v>54</v>
      </c>
      <c r="J10" s="145" t="str">
        <f>'1. Identificação Ben. Oper.'!D48</f>
        <v>Energia Elétrica</v>
      </c>
      <c r="K10" s="146" t="str">
        <f>'1. Identificação Ben. Oper.'!E48</f>
        <v>Gás Natural</v>
      </c>
      <c r="L10" s="146" t="str">
        <f>'1. Identificação Ben. Oper.'!F48</f>
        <v/>
      </c>
      <c r="M10" s="146" t="str">
        <f>'1. Identificação Ben. Oper.'!G48</f>
        <v/>
      </c>
      <c r="N10" s="146" t="str">
        <f>'1. Identificação Ben. Oper.'!H48</f>
        <v/>
      </c>
      <c r="O10" s="146" t="s">
        <v>38</v>
      </c>
      <c r="P10" s="147" t="s">
        <v>4</v>
      </c>
      <c r="Q10" s="147" t="s">
        <v>81</v>
      </c>
      <c r="R10" s="147" t="s">
        <v>3</v>
      </c>
      <c r="S10" s="147" t="s">
        <v>5</v>
      </c>
      <c r="T10" s="147" t="s">
        <v>6</v>
      </c>
      <c r="U10" s="143" t="s">
        <v>4</v>
      </c>
      <c r="V10" s="143" t="s">
        <v>48</v>
      </c>
      <c r="W10" s="148" t="s">
        <v>86</v>
      </c>
      <c r="X10" s="149" t="s">
        <v>52</v>
      </c>
      <c r="Y10" s="141" t="s">
        <v>48</v>
      </c>
      <c r="Z10" s="151" t="s">
        <v>48</v>
      </c>
      <c r="AA10" s="147" t="s">
        <v>48</v>
      </c>
      <c r="AB10" s="1118" t="s">
        <v>48</v>
      </c>
      <c r="AC10" s="149" t="s">
        <v>54</v>
      </c>
      <c r="AD10" s="161"/>
      <c r="AG10" s="65"/>
      <c r="AH10" s="65"/>
      <c r="AI10" s="65"/>
      <c r="AJ10" s="65"/>
      <c r="AK10" s="1049"/>
      <c r="AL10" s="158"/>
      <c r="AM10" s="65"/>
      <c r="AN10" s="65"/>
      <c r="AO10" s="65"/>
      <c r="AP10" s="65"/>
      <c r="AQ10" s="65"/>
      <c r="AR10" s="37"/>
      <c r="AS10" s="65"/>
      <c r="AT10" s="65"/>
      <c r="AU10" s="61"/>
    </row>
    <row r="11" spans="2:56" s="75" customFormat="1" ht="36.75" customHeight="1">
      <c r="B11" s="63"/>
      <c r="C11" s="1550" t="s">
        <v>243</v>
      </c>
      <c r="D11" s="1551"/>
      <c r="E11" s="1551"/>
      <c r="F11" s="1551"/>
      <c r="G11" s="621"/>
      <c r="H11" s="152"/>
      <c r="I11" s="152"/>
      <c r="J11" s="153"/>
      <c r="K11" s="152"/>
      <c r="L11" s="152"/>
      <c r="M11" s="152"/>
      <c r="N11" s="152"/>
      <c r="O11" s="152"/>
      <c r="P11" s="152"/>
      <c r="Q11" s="152"/>
      <c r="R11" s="152"/>
      <c r="S11" s="152"/>
      <c r="T11" s="152"/>
      <c r="U11" s="152"/>
      <c r="V11" s="152"/>
      <c r="W11" s="152"/>
      <c r="X11" s="154"/>
      <c r="Y11" s="152"/>
      <c r="Z11" s="152"/>
      <c r="AA11" s="152"/>
      <c r="AB11" s="152"/>
      <c r="AC11" s="154"/>
      <c r="AD11" s="65"/>
      <c r="AG11" s="65"/>
      <c r="AH11" s="65"/>
      <c r="AI11" s="65"/>
      <c r="AJ11" s="65"/>
      <c r="AK11" s="1049"/>
      <c r="AL11" s="158"/>
      <c r="AM11" s="65"/>
      <c r="AN11" s="65"/>
      <c r="AO11" s="65"/>
      <c r="AP11" s="65"/>
      <c r="AQ11" s="39"/>
      <c r="AR11" s="37"/>
      <c r="AS11" s="65"/>
      <c r="AT11" s="65"/>
      <c r="AU11" s="61"/>
    </row>
    <row r="12" spans="2:56" ht="30" customHeight="1">
      <c r="B12" s="15"/>
      <c r="C12" s="76">
        <v>1</v>
      </c>
      <c r="D12" s="268"/>
      <c r="E12" s="265"/>
      <c r="F12" s="1505"/>
      <c r="G12" s="1506"/>
      <c r="H12" s="344"/>
      <c r="I12" s="356"/>
      <c r="J12" s="348"/>
      <c r="K12" s="349"/>
      <c r="L12" s="349"/>
      <c r="M12" s="349"/>
      <c r="N12" s="349"/>
      <c r="O12" s="78">
        <f>+SUM(J12:N12)</f>
        <v>0</v>
      </c>
      <c r="P12" s="79">
        <f>+SUMPRODUCT('1. Identificação Ben. Oper.'!$D$54:$H$54,J12:N12)</f>
        <v>0</v>
      </c>
      <c r="Q12" s="81">
        <f>+VLOOKUP($J$10,'AP.2. Fatores de conversão'!$A$5:$I$13,3,FALSE)*J12+VLOOKUP($K$10,'AP.2. Fatores de conversão'!$A$5:$I$13,3,FALSE)*K12+VLOOKUP($L$10,'AP.2. Fatores de conversão'!$A$5:$I$13,3,FALSE)*L12+VLOOKUP($M$10,'AP.2. Fatores de conversão'!$A$5:$I$13,3,FALSE)*M12+VLOOKUP($N$10,'AP.2. Fatores de conversão'!$A$5:$I$13,3,FALSE)*N12</f>
        <v>0</v>
      </c>
      <c r="R12" s="81">
        <f>+VLOOKUP($J$10,'AP.2. Fatores de conversão'!$A$5:$I$13,6,FALSE)*J12+VLOOKUP($K$10,'AP.2. Fatores de conversão'!$A$5:$I$13,6,FALSE)*K12+VLOOKUP($L$10,'AP.2. Fatores de conversão'!$A$5:$I$13,6,FALSE)*L12+VLOOKUP($M$10,'AP.2. Fatores de conversão'!$A$5:$I$13,6,FALSE)*M12+VLOOKUP($N$10,'AP.2. Fatores de conversão'!$A$5:$I$13,6,FALSE)*N12</f>
        <v>0</v>
      </c>
      <c r="S12" s="80">
        <f>IF('1. Identificação Ben. Oper.'!$D$52=0,0,R12/'1. Identificação Ben. Oper.'!$D$52)</f>
        <v>0</v>
      </c>
      <c r="T12" s="81">
        <f>(VLOOKUP($J$10,'AP.2. Fatores de conversão'!$A$5:$I$13,9,FALSE)*J12+VLOOKUP($K$10,'AP.2. Fatores de conversão'!$A$5:$I$13,9,FALSE)*K12+VLOOKUP($L$10,'AP.2. Fatores de conversão'!$A$5:$I$13,9,FALSE)*L12+VLOOKUP($M$10,'AP.2. Fatores de conversão'!$A$5:$I$13,9,FALSE)*M12+VLOOKUP($N$10,'AP.2. Fatores de conversão'!$A$5:$I$13,9,FALSE)*N12)/1000</f>
        <v>0</v>
      </c>
      <c r="U12" s="264"/>
      <c r="V12" s="264"/>
      <c r="W12" s="352"/>
      <c r="X12" s="82">
        <f t="shared" ref="X12:X21" si="0">IF(OR(V12="",V12=0),0,IF(OR(W12="",W12=0),0,I12+1))</f>
        <v>0</v>
      </c>
      <c r="Y12" s="269"/>
      <c r="Z12" s="264"/>
      <c r="AA12" s="79">
        <f>IF(Y12="",0,IF(Y12=0,Y12+Z12,Y12+Z12-AB12*(1+Z12/Y12)))</f>
        <v>0</v>
      </c>
      <c r="AB12" s="1077">
        <v>0</v>
      </c>
      <c r="AC12" s="83">
        <f t="shared" ref="AC12:AC22" si="1">IF(P12=0,0,(Y12+Z12)/P12)</f>
        <v>0</v>
      </c>
      <c r="AD12" s="843"/>
      <c r="AE12" s="3"/>
      <c r="AG12" s="11"/>
      <c r="AH12" s="11"/>
      <c r="AI12" s="11"/>
      <c r="AJ12" s="11"/>
      <c r="AK12" s="1049"/>
      <c r="AL12" s="158"/>
      <c r="AM12" s="11"/>
      <c r="AN12" s="11"/>
      <c r="AO12" s="11"/>
      <c r="AP12" s="11"/>
      <c r="AQ12" s="11"/>
      <c r="AR12" s="37"/>
      <c r="AS12" s="65"/>
      <c r="AT12" s="65"/>
      <c r="AU12" s="61"/>
    </row>
    <row r="13" spans="2:56" ht="30" customHeight="1">
      <c r="B13" s="15"/>
      <c r="C13" s="76">
        <v>2</v>
      </c>
      <c r="D13" s="476"/>
      <c r="E13" s="265"/>
      <c r="F13" s="1505"/>
      <c r="G13" s="1506"/>
      <c r="H13" s="344"/>
      <c r="I13" s="356"/>
      <c r="J13" s="348"/>
      <c r="K13" s="349"/>
      <c r="L13" s="349"/>
      <c r="M13" s="349"/>
      <c r="N13" s="349"/>
      <c r="O13" s="78">
        <f t="shared" ref="O13:O16" si="2">+SUM(J13:N13)</f>
        <v>0</v>
      </c>
      <c r="P13" s="79">
        <f>+SUMPRODUCT('1. Identificação Ben. Oper.'!$D$54:$H$54,J13:N13)</f>
        <v>0</v>
      </c>
      <c r="Q13" s="81">
        <f>+VLOOKUP($J$10,'AP.2. Fatores de conversão'!$A$5:$I$13,3,FALSE)*J13+VLOOKUP($K$10,'AP.2. Fatores de conversão'!$A$5:$I$13,3,FALSE)*K13+VLOOKUP($L$10,'AP.2. Fatores de conversão'!$A$5:$I$13,3,FALSE)*L13+VLOOKUP($M$10,'AP.2. Fatores de conversão'!$A$5:$I$13,3,FALSE)*M13+VLOOKUP($N$10,'AP.2. Fatores de conversão'!$A$5:$I$13,3,FALSE)*N13</f>
        <v>0</v>
      </c>
      <c r="R13" s="81">
        <f>+VLOOKUP($J$10,'AP.2. Fatores de conversão'!$A$5:$I$13,6,FALSE)*J13+VLOOKUP($K$10,'AP.2. Fatores de conversão'!$A$5:$I$13,6,FALSE)*K13+VLOOKUP($L$10,'AP.2. Fatores de conversão'!$A$5:$I$13,6,FALSE)*L13+VLOOKUP($M$10,'AP.2. Fatores de conversão'!$A$5:$I$13,6,FALSE)*M13+VLOOKUP($N$10,'AP.2. Fatores de conversão'!$A$5:$I$13,6,FALSE)*N13</f>
        <v>0</v>
      </c>
      <c r="S13" s="80">
        <f>IF('1. Identificação Ben. Oper.'!$D$52=0,0,R13/'1. Identificação Ben. Oper.'!$D$52)</f>
        <v>0</v>
      </c>
      <c r="T13" s="81">
        <f>(VLOOKUP($J$10,'AP.2. Fatores de conversão'!$A$5:$I$13,9,FALSE)*J13+VLOOKUP($K$10,'AP.2. Fatores de conversão'!$A$5:$I$13,9,FALSE)*K13+VLOOKUP($L$10,'AP.2. Fatores de conversão'!$A$5:$I$13,9,FALSE)*L13+VLOOKUP($M$10,'AP.2. Fatores de conversão'!$A$5:$I$13,9,FALSE)*M13+VLOOKUP($N$10,'AP.2. Fatores de conversão'!$A$5:$I$13,9,FALSE)*N13)/1000</f>
        <v>0</v>
      </c>
      <c r="U13" s="264"/>
      <c r="V13" s="264"/>
      <c r="W13" s="352"/>
      <c r="X13" s="82">
        <f t="shared" si="0"/>
        <v>0</v>
      </c>
      <c r="Y13" s="269"/>
      <c r="Z13" s="264"/>
      <c r="AA13" s="162">
        <f t="shared" ref="AA13:AA21" si="3">IF(Y13="",0,IF(Y13=0,Y13+Z13,Y13+Z13-AB13*(1+Z13/Y13)))</f>
        <v>0</v>
      </c>
      <c r="AB13" s="1077">
        <v>0</v>
      </c>
      <c r="AC13" s="83">
        <f t="shared" si="1"/>
        <v>0</v>
      </c>
      <c r="AD13" s="843"/>
      <c r="AE13" s="3"/>
      <c r="AG13" s="11"/>
      <c r="AH13" s="11"/>
      <c r="AI13" s="11"/>
      <c r="AJ13" s="11"/>
      <c r="AK13" s="1049"/>
      <c r="AL13" s="158"/>
      <c r="AM13" s="11"/>
      <c r="AN13" s="11"/>
      <c r="AO13" s="11"/>
      <c r="AP13" s="11"/>
      <c r="AQ13" s="11"/>
      <c r="AR13" s="37"/>
      <c r="AS13" s="65"/>
      <c r="AT13" s="65"/>
      <c r="AU13" s="61"/>
    </row>
    <row r="14" spans="2:56" ht="30" customHeight="1">
      <c r="B14" s="15"/>
      <c r="C14" s="76">
        <v>3</v>
      </c>
      <c r="D14" s="268"/>
      <c r="E14" s="265"/>
      <c r="F14" s="1505"/>
      <c r="G14" s="1506"/>
      <c r="H14" s="344"/>
      <c r="I14" s="356"/>
      <c r="J14" s="348"/>
      <c r="K14" s="349"/>
      <c r="L14" s="349"/>
      <c r="M14" s="349"/>
      <c r="N14" s="349"/>
      <c r="O14" s="78">
        <f t="shared" si="2"/>
        <v>0</v>
      </c>
      <c r="P14" s="79">
        <f>+SUMPRODUCT('1. Identificação Ben. Oper.'!$D$54:$H$54,J14:N14)</f>
        <v>0</v>
      </c>
      <c r="Q14" s="81">
        <f>+VLOOKUP($J$10,'AP.2. Fatores de conversão'!$A$5:$I$13,3,FALSE)*J14+VLOOKUP($K$10,'AP.2. Fatores de conversão'!$A$5:$I$13,3,FALSE)*K14+VLOOKUP($L$10,'AP.2. Fatores de conversão'!$A$5:$I$13,3,FALSE)*L14+VLOOKUP($M$10,'AP.2. Fatores de conversão'!$A$5:$I$13,3,FALSE)*M14+VLOOKUP($N$10,'AP.2. Fatores de conversão'!$A$5:$I$13,3,FALSE)*N14</f>
        <v>0</v>
      </c>
      <c r="R14" s="81">
        <f>+VLOOKUP($J$10,'AP.2. Fatores de conversão'!$A$5:$I$13,6,FALSE)*J14+VLOOKUP($K$10,'AP.2. Fatores de conversão'!$A$5:$I$13,6,FALSE)*K14+VLOOKUP($L$10,'AP.2. Fatores de conversão'!$A$5:$I$13,6,FALSE)*L14+VLOOKUP($M$10,'AP.2. Fatores de conversão'!$A$5:$I$13,6,FALSE)*M14+VLOOKUP($N$10,'AP.2. Fatores de conversão'!$A$5:$I$13,6,FALSE)*N14</f>
        <v>0</v>
      </c>
      <c r="S14" s="80">
        <f>IF('1. Identificação Ben. Oper.'!$D$52=0,0,R14/'1. Identificação Ben. Oper.'!$D$52)</f>
        <v>0</v>
      </c>
      <c r="T14" s="81">
        <f>(VLOOKUP($J$10,'AP.2. Fatores de conversão'!$A$5:$I$13,9,FALSE)*J14+VLOOKUP($K$10,'AP.2. Fatores de conversão'!$A$5:$I$13,9,FALSE)*K14+VLOOKUP($L$10,'AP.2. Fatores de conversão'!$A$5:$I$13,9,FALSE)*L14+VLOOKUP($M$10,'AP.2. Fatores de conversão'!$A$5:$I$13,9,FALSE)*M14+VLOOKUP($N$10,'AP.2. Fatores de conversão'!$A$5:$I$13,9,FALSE)*N14)/1000</f>
        <v>0</v>
      </c>
      <c r="U14" s="264"/>
      <c r="V14" s="264"/>
      <c r="W14" s="352"/>
      <c r="X14" s="82">
        <f t="shared" si="0"/>
        <v>0</v>
      </c>
      <c r="Y14" s="269"/>
      <c r="Z14" s="264"/>
      <c r="AA14" s="162">
        <f t="shared" si="3"/>
        <v>0</v>
      </c>
      <c r="AB14" s="1077">
        <v>0</v>
      </c>
      <c r="AC14" s="83">
        <f t="shared" si="1"/>
        <v>0</v>
      </c>
      <c r="AD14" s="843"/>
      <c r="AE14" s="3"/>
      <c r="AG14" s="11"/>
      <c r="AH14" s="11"/>
      <c r="AI14" s="11"/>
      <c r="AJ14" s="11"/>
      <c r="AK14" s="1049"/>
      <c r="AL14" s="158"/>
      <c r="AM14" s="11"/>
      <c r="AN14" s="11"/>
      <c r="AO14" s="11"/>
      <c r="AP14" s="11"/>
      <c r="AQ14" s="11"/>
      <c r="AR14" s="37"/>
      <c r="AS14" s="65"/>
      <c r="AT14" s="65"/>
      <c r="AU14" s="61"/>
    </row>
    <row r="15" spans="2:56" ht="30" customHeight="1">
      <c r="B15" s="15"/>
      <c r="C15" s="76">
        <v>4</v>
      </c>
      <c r="D15" s="268"/>
      <c r="E15" s="265"/>
      <c r="F15" s="1505"/>
      <c r="G15" s="1506"/>
      <c r="H15" s="344"/>
      <c r="I15" s="356"/>
      <c r="J15" s="348"/>
      <c r="K15" s="349"/>
      <c r="L15" s="349"/>
      <c r="M15" s="349"/>
      <c r="N15" s="349"/>
      <c r="O15" s="78">
        <f t="shared" si="2"/>
        <v>0</v>
      </c>
      <c r="P15" s="79">
        <f>+SUMPRODUCT('1. Identificação Ben. Oper.'!$D$54:$H$54,J15:N15)</f>
        <v>0</v>
      </c>
      <c r="Q15" s="81">
        <f>+VLOOKUP($J$10,'AP.2. Fatores de conversão'!$A$5:$I$13,3,FALSE)*J15+VLOOKUP($K$10,'AP.2. Fatores de conversão'!$A$5:$I$13,3,FALSE)*K15+VLOOKUP($L$10,'AP.2. Fatores de conversão'!$A$5:$I$13,3,FALSE)*L15+VLOOKUP($M$10,'AP.2. Fatores de conversão'!$A$5:$I$13,3,FALSE)*M15+VLOOKUP($N$10,'AP.2. Fatores de conversão'!$A$5:$I$13,3,FALSE)*N15</f>
        <v>0</v>
      </c>
      <c r="R15" s="81">
        <f>+VLOOKUP($J$10,'AP.2. Fatores de conversão'!$A$5:$I$13,6,FALSE)*J15+VLOOKUP($K$10,'AP.2. Fatores de conversão'!$A$5:$I$13,6,FALSE)*K15+VLOOKUP($L$10,'AP.2. Fatores de conversão'!$A$5:$I$13,6,FALSE)*L15+VLOOKUP($M$10,'AP.2. Fatores de conversão'!$A$5:$I$13,6,FALSE)*M15+VLOOKUP($N$10,'AP.2. Fatores de conversão'!$A$5:$I$13,6,FALSE)*N15</f>
        <v>0</v>
      </c>
      <c r="S15" s="80">
        <f>IF('1. Identificação Ben. Oper.'!$D$52=0,0,R15/'1. Identificação Ben. Oper.'!$D$52)</f>
        <v>0</v>
      </c>
      <c r="T15" s="81">
        <f>(VLOOKUP($J$10,'AP.2. Fatores de conversão'!$A$5:$I$13,9,FALSE)*J15+VLOOKUP($K$10,'AP.2. Fatores de conversão'!$A$5:$I$13,9,FALSE)*K15+VLOOKUP($L$10,'AP.2. Fatores de conversão'!$A$5:$I$13,9,FALSE)*L15+VLOOKUP($M$10,'AP.2. Fatores de conversão'!$A$5:$I$13,9,FALSE)*M15+VLOOKUP($N$10,'AP.2. Fatores de conversão'!$A$5:$I$13,9,FALSE)*N15)/1000</f>
        <v>0</v>
      </c>
      <c r="U15" s="264"/>
      <c r="V15" s="264"/>
      <c r="W15" s="352"/>
      <c r="X15" s="82">
        <f t="shared" si="0"/>
        <v>0</v>
      </c>
      <c r="Y15" s="269"/>
      <c r="Z15" s="264"/>
      <c r="AA15" s="162">
        <f t="shared" si="3"/>
        <v>0</v>
      </c>
      <c r="AB15" s="1077">
        <v>0</v>
      </c>
      <c r="AC15" s="83">
        <f t="shared" si="1"/>
        <v>0</v>
      </c>
      <c r="AD15" s="843"/>
      <c r="AE15" s="3"/>
      <c r="AG15" s="11"/>
      <c r="AH15" s="11"/>
      <c r="AI15" s="11"/>
      <c r="AJ15" s="11"/>
      <c r="AK15" s="1049"/>
      <c r="AL15" s="158"/>
      <c r="AM15" s="11"/>
      <c r="AN15" s="11"/>
      <c r="AO15" s="11"/>
      <c r="AP15" s="11"/>
      <c r="AQ15" s="11"/>
      <c r="AR15" s="84"/>
      <c r="AS15" s="65"/>
      <c r="AT15" s="65"/>
      <c r="AU15" s="61"/>
    </row>
    <row r="16" spans="2:56" ht="30" customHeight="1">
      <c r="B16" s="15"/>
      <c r="C16" s="76">
        <v>5</v>
      </c>
      <c r="D16" s="268"/>
      <c r="E16" s="265"/>
      <c r="F16" s="1505"/>
      <c r="G16" s="1506"/>
      <c r="H16" s="344"/>
      <c r="I16" s="356"/>
      <c r="J16" s="348"/>
      <c r="K16" s="349"/>
      <c r="L16" s="349"/>
      <c r="M16" s="349"/>
      <c r="N16" s="349"/>
      <c r="O16" s="78">
        <f t="shared" si="2"/>
        <v>0</v>
      </c>
      <c r="P16" s="79">
        <f>+SUMPRODUCT('1. Identificação Ben. Oper.'!$D$54:$H$54,J16:N16)</f>
        <v>0</v>
      </c>
      <c r="Q16" s="81">
        <f>+VLOOKUP($J$10,'AP.2. Fatores de conversão'!$A$5:$I$13,3,FALSE)*J16+VLOOKUP($K$10,'AP.2. Fatores de conversão'!$A$5:$I$13,3,FALSE)*K16+VLOOKUP($L$10,'AP.2. Fatores de conversão'!$A$5:$I$13,3,FALSE)*L16+VLOOKUP($M$10,'AP.2. Fatores de conversão'!$A$5:$I$13,3,FALSE)*M16+VLOOKUP($N$10,'AP.2. Fatores de conversão'!$A$5:$I$13,3,FALSE)*N16</f>
        <v>0</v>
      </c>
      <c r="R16" s="81">
        <f>+VLOOKUP($J$10,'AP.2. Fatores de conversão'!$A$5:$I$13,6,FALSE)*J16+VLOOKUP($K$10,'AP.2. Fatores de conversão'!$A$5:$I$13,6,FALSE)*K16+VLOOKUP($L$10,'AP.2. Fatores de conversão'!$A$5:$I$13,6,FALSE)*L16+VLOOKUP($M$10,'AP.2. Fatores de conversão'!$A$5:$I$13,6,FALSE)*M16+VLOOKUP($N$10,'AP.2. Fatores de conversão'!$A$5:$I$13,6,FALSE)*N16</f>
        <v>0</v>
      </c>
      <c r="S16" s="80">
        <f>IF('1. Identificação Ben. Oper.'!$D$52=0,0,R16/'1. Identificação Ben. Oper.'!$D$52)</f>
        <v>0</v>
      </c>
      <c r="T16" s="81">
        <f>(VLOOKUP($J$10,'AP.2. Fatores de conversão'!$A$5:$I$13,9,FALSE)*J16+VLOOKUP($K$10,'AP.2. Fatores de conversão'!$A$5:$I$13,9,FALSE)*K16+VLOOKUP($L$10,'AP.2. Fatores de conversão'!$A$5:$I$13,9,FALSE)*L16+VLOOKUP($M$10,'AP.2. Fatores de conversão'!$A$5:$I$13,9,FALSE)*M16+VLOOKUP($N$10,'AP.2. Fatores de conversão'!$A$5:$I$13,9,FALSE)*N16)/1000</f>
        <v>0</v>
      </c>
      <c r="U16" s="264"/>
      <c r="V16" s="264"/>
      <c r="W16" s="352"/>
      <c r="X16" s="82">
        <f t="shared" si="0"/>
        <v>0</v>
      </c>
      <c r="Y16" s="269"/>
      <c r="Z16" s="264"/>
      <c r="AA16" s="162">
        <f t="shared" si="3"/>
        <v>0</v>
      </c>
      <c r="AB16" s="1077">
        <v>0</v>
      </c>
      <c r="AC16" s="83">
        <f t="shared" si="1"/>
        <v>0</v>
      </c>
      <c r="AD16" s="843"/>
      <c r="AE16" s="3"/>
      <c r="AG16" s="11"/>
      <c r="AH16" s="11"/>
      <c r="AI16" s="11"/>
      <c r="AJ16" s="11"/>
      <c r="AK16" s="1049"/>
      <c r="AL16" s="158"/>
      <c r="AM16" s="11"/>
      <c r="AN16" s="11"/>
      <c r="AO16" s="11"/>
      <c r="AP16" s="11"/>
      <c r="AQ16" s="11"/>
      <c r="AR16" s="84"/>
      <c r="AS16" s="65"/>
      <c r="AT16" s="65"/>
      <c r="AU16" s="61"/>
    </row>
    <row r="17" spans="2:56" ht="30" customHeight="1">
      <c r="B17" s="15"/>
      <c r="C17" s="76">
        <v>6</v>
      </c>
      <c r="D17" s="268"/>
      <c r="E17" s="265"/>
      <c r="F17" s="1505"/>
      <c r="G17" s="1506"/>
      <c r="H17" s="344"/>
      <c r="I17" s="356"/>
      <c r="J17" s="348"/>
      <c r="K17" s="349"/>
      <c r="L17" s="349"/>
      <c r="M17" s="349"/>
      <c r="N17" s="349"/>
      <c r="O17" s="78">
        <f t="shared" ref="O17:O21" si="4">+SUM(J17:N17)</f>
        <v>0</v>
      </c>
      <c r="P17" s="79">
        <f>+SUMPRODUCT('1. Identificação Ben. Oper.'!$D$54:$H$54,J17:N17)</f>
        <v>0</v>
      </c>
      <c r="Q17" s="81">
        <f>+VLOOKUP($J$10,'AP.2. Fatores de conversão'!$A$5:$I$13,3,FALSE)*J17+VLOOKUP($K$10,'AP.2. Fatores de conversão'!$A$5:$I$13,3,FALSE)*K17+VLOOKUP($L$10,'AP.2. Fatores de conversão'!$A$5:$I$13,3,FALSE)*L17+VLOOKUP($M$10,'AP.2. Fatores de conversão'!$A$5:$I$13,3,FALSE)*M17+VLOOKUP($N$10,'AP.2. Fatores de conversão'!$A$5:$I$13,3,FALSE)*N17</f>
        <v>0</v>
      </c>
      <c r="R17" s="81">
        <f>+VLOOKUP($J$10,'AP.2. Fatores de conversão'!$A$5:$I$13,6,FALSE)*J17+VLOOKUP($K$10,'AP.2. Fatores de conversão'!$A$5:$I$13,6,FALSE)*K17+VLOOKUP($L$10,'AP.2. Fatores de conversão'!$A$5:$I$13,6,FALSE)*L17+VLOOKUP($M$10,'AP.2. Fatores de conversão'!$A$5:$I$13,6,FALSE)*M17+VLOOKUP($N$10,'AP.2. Fatores de conversão'!$A$5:$I$13,6,FALSE)*N17</f>
        <v>0</v>
      </c>
      <c r="S17" s="80">
        <f>IF('1. Identificação Ben. Oper.'!$D$52=0,0,R17/'1. Identificação Ben. Oper.'!$D$52)</f>
        <v>0</v>
      </c>
      <c r="T17" s="81">
        <f>(VLOOKUP($J$10,'AP.2. Fatores de conversão'!$A$5:$I$13,9,FALSE)*J17+VLOOKUP($K$10,'AP.2. Fatores de conversão'!$A$5:$I$13,9,FALSE)*K17+VLOOKUP($L$10,'AP.2. Fatores de conversão'!$A$5:$I$13,9,FALSE)*L17+VLOOKUP($M$10,'AP.2. Fatores de conversão'!$A$5:$I$13,9,FALSE)*M17+VLOOKUP($N$10,'AP.2. Fatores de conversão'!$A$5:$I$13,9,FALSE)*N17)/1000</f>
        <v>0</v>
      </c>
      <c r="U17" s="264"/>
      <c r="V17" s="264"/>
      <c r="W17" s="352"/>
      <c r="X17" s="82">
        <f t="shared" si="0"/>
        <v>0</v>
      </c>
      <c r="Y17" s="269"/>
      <c r="Z17" s="264"/>
      <c r="AA17" s="162">
        <f t="shared" si="3"/>
        <v>0</v>
      </c>
      <c r="AB17" s="1077">
        <v>0</v>
      </c>
      <c r="AC17" s="83">
        <f t="shared" si="1"/>
        <v>0</v>
      </c>
      <c r="AD17" s="843"/>
      <c r="AE17" s="3"/>
      <c r="AG17" s="11"/>
      <c r="AH17" s="11"/>
      <c r="AI17" s="11"/>
      <c r="AJ17" s="11"/>
      <c r="AK17" s="1049"/>
      <c r="AL17" s="158"/>
      <c r="AM17" s="11"/>
      <c r="AN17" s="11"/>
      <c r="AO17" s="11"/>
      <c r="AP17" s="11"/>
      <c r="AQ17" s="11"/>
      <c r="AR17" s="84"/>
      <c r="AS17" s="65"/>
      <c r="AT17" s="65"/>
      <c r="AU17" s="61"/>
    </row>
    <row r="18" spans="2:56" ht="30" customHeight="1">
      <c r="B18" s="15"/>
      <c r="C18" s="76">
        <v>7</v>
      </c>
      <c r="D18" s="268"/>
      <c r="E18" s="265"/>
      <c r="F18" s="1505"/>
      <c r="G18" s="1506"/>
      <c r="H18" s="344"/>
      <c r="I18" s="356"/>
      <c r="J18" s="348"/>
      <c r="K18" s="349"/>
      <c r="L18" s="349"/>
      <c r="M18" s="349"/>
      <c r="N18" s="349"/>
      <c r="O18" s="78">
        <f t="shared" si="4"/>
        <v>0</v>
      </c>
      <c r="P18" s="79">
        <f>+SUMPRODUCT('1. Identificação Ben. Oper.'!$D$54:$H$54,J18:N18)</f>
        <v>0</v>
      </c>
      <c r="Q18" s="81">
        <f>+VLOOKUP($J$10,'AP.2. Fatores de conversão'!$A$5:$I$13,3,FALSE)*J18+VLOOKUP($K$10,'AP.2. Fatores de conversão'!$A$5:$I$13,3,FALSE)*K18+VLOOKUP($L$10,'AP.2. Fatores de conversão'!$A$5:$I$13,3,FALSE)*L18+VLOOKUP($M$10,'AP.2. Fatores de conversão'!$A$5:$I$13,3,FALSE)*M18+VLOOKUP($N$10,'AP.2. Fatores de conversão'!$A$5:$I$13,3,FALSE)*N18</f>
        <v>0</v>
      </c>
      <c r="R18" s="81">
        <f>+VLOOKUP($J$10,'AP.2. Fatores de conversão'!$A$5:$I$13,6,FALSE)*J18+VLOOKUP($K$10,'AP.2. Fatores de conversão'!$A$5:$I$13,6,FALSE)*K18+VLOOKUP($L$10,'AP.2. Fatores de conversão'!$A$5:$I$13,6,FALSE)*L18+VLOOKUP($M$10,'AP.2. Fatores de conversão'!$A$5:$I$13,6,FALSE)*M18+VLOOKUP($N$10,'AP.2. Fatores de conversão'!$A$5:$I$13,6,FALSE)*N18</f>
        <v>0</v>
      </c>
      <c r="S18" s="80">
        <f>IF('1. Identificação Ben. Oper.'!$D$52=0,0,R18/'1. Identificação Ben. Oper.'!$D$52)</f>
        <v>0</v>
      </c>
      <c r="T18" s="81">
        <f>(VLOOKUP($J$10,'AP.2. Fatores de conversão'!$A$5:$I$13,9,FALSE)*J18+VLOOKUP($K$10,'AP.2. Fatores de conversão'!$A$5:$I$13,9,FALSE)*K18+VLOOKUP($L$10,'AP.2. Fatores de conversão'!$A$5:$I$13,9,FALSE)*L18+VLOOKUP($M$10,'AP.2. Fatores de conversão'!$A$5:$I$13,9,FALSE)*M18+VLOOKUP($N$10,'AP.2. Fatores de conversão'!$A$5:$I$13,9,FALSE)*N18)/1000</f>
        <v>0</v>
      </c>
      <c r="U18" s="264"/>
      <c r="V18" s="264"/>
      <c r="W18" s="352"/>
      <c r="X18" s="82">
        <f t="shared" si="0"/>
        <v>0</v>
      </c>
      <c r="Y18" s="269"/>
      <c r="Z18" s="264"/>
      <c r="AA18" s="162">
        <f t="shared" si="3"/>
        <v>0</v>
      </c>
      <c r="AB18" s="1077">
        <v>0</v>
      </c>
      <c r="AC18" s="83">
        <f t="shared" si="1"/>
        <v>0</v>
      </c>
      <c r="AD18" s="843"/>
      <c r="AE18" s="3"/>
      <c r="AG18" s="11"/>
      <c r="AH18" s="11"/>
      <c r="AI18" s="11"/>
      <c r="AJ18" s="11"/>
      <c r="AK18" s="1049"/>
      <c r="AL18" s="158"/>
      <c r="AM18" s="11"/>
      <c r="AN18" s="11"/>
      <c r="AO18" s="11"/>
      <c r="AP18" s="11"/>
      <c r="AQ18" s="11"/>
      <c r="AR18" s="84"/>
      <c r="AS18" s="65"/>
      <c r="AT18" s="65"/>
      <c r="AU18" s="61"/>
    </row>
    <row r="19" spans="2:56" ht="30" customHeight="1">
      <c r="B19" s="15"/>
      <c r="C19" s="76">
        <v>8</v>
      </c>
      <c r="D19" s="268"/>
      <c r="E19" s="265"/>
      <c r="F19" s="1505"/>
      <c r="G19" s="1506"/>
      <c r="H19" s="344"/>
      <c r="I19" s="356"/>
      <c r="J19" s="348"/>
      <c r="K19" s="349"/>
      <c r="L19" s="349"/>
      <c r="M19" s="349"/>
      <c r="N19" s="349"/>
      <c r="O19" s="78">
        <f t="shared" si="4"/>
        <v>0</v>
      </c>
      <c r="P19" s="79">
        <f>+SUMPRODUCT('1. Identificação Ben. Oper.'!$D$54:$H$54,J19:N19)</f>
        <v>0</v>
      </c>
      <c r="Q19" s="81">
        <f>+VLOOKUP($J$10,'AP.2. Fatores de conversão'!$A$5:$I$13,3,FALSE)*J19+VLOOKUP($K$10,'AP.2. Fatores de conversão'!$A$5:$I$13,3,FALSE)*K19+VLOOKUP($L$10,'AP.2. Fatores de conversão'!$A$5:$I$13,3,FALSE)*L19+VLOOKUP($M$10,'AP.2. Fatores de conversão'!$A$5:$I$13,3,FALSE)*M19+VLOOKUP($N$10,'AP.2. Fatores de conversão'!$A$5:$I$13,3,FALSE)*N19</f>
        <v>0</v>
      </c>
      <c r="R19" s="81">
        <f>+VLOOKUP($J$10,'AP.2. Fatores de conversão'!$A$5:$I$13,6,FALSE)*J19+VLOOKUP($K$10,'AP.2. Fatores de conversão'!$A$5:$I$13,6,FALSE)*K19+VLOOKUP($L$10,'AP.2. Fatores de conversão'!$A$5:$I$13,6,FALSE)*L19+VLOOKUP($M$10,'AP.2. Fatores de conversão'!$A$5:$I$13,6,FALSE)*M19+VLOOKUP($N$10,'AP.2. Fatores de conversão'!$A$5:$I$13,6,FALSE)*N19</f>
        <v>0</v>
      </c>
      <c r="S19" s="80">
        <f>IF('1. Identificação Ben. Oper.'!$D$52=0,0,R19/'1. Identificação Ben. Oper.'!$D$52)</f>
        <v>0</v>
      </c>
      <c r="T19" s="81">
        <f>(VLOOKUP($J$10,'AP.2. Fatores de conversão'!$A$5:$I$13,9,FALSE)*J19+VLOOKUP($K$10,'AP.2. Fatores de conversão'!$A$5:$I$13,9,FALSE)*K19+VLOOKUP($L$10,'AP.2. Fatores de conversão'!$A$5:$I$13,9,FALSE)*L19+VLOOKUP($M$10,'AP.2. Fatores de conversão'!$A$5:$I$13,9,FALSE)*M19+VLOOKUP($N$10,'AP.2. Fatores de conversão'!$A$5:$I$13,9,FALSE)*N19)/1000</f>
        <v>0</v>
      </c>
      <c r="U19" s="264"/>
      <c r="V19" s="264"/>
      <c r="W19" s="352"/>
      <c r="X19" s="82">
        <f t="shared" si="0"/>
        <v>0</v>
      </c>
      <c r="Y19" s="269"/>
      <c r="Z19" s="264"/>
      <c r="AA19" s="162">
        <f t="shared" si="3"/>
        <v>0</v>
      </c>
      <c r="AB19" s="1077">
        <v>0</v>
      </c>
      <c r="AC19" s="83">
        <f t="shared" si="1"/>
        <v>0</v>
      </c>
      <c r="AD19" s="843"/>
      <c r="AE19" s="3"/>
      <c r="AG19" s="11"/>
      <c r="AH19" s="11"/>
      <c r="AI19" s="11"/>
      <c r="AJ19" s="11"/>
      <c r="AK19" s="1049"/>
      <c r="AL19" s="158"/>
      <c r="AM19" s="11"/>
      <c r="AN19" s="11"/>
      <c r="AO19" s="11"/>
      <c r="AP19" s="11"/>
      <c r="AQ19" s="11"/>
      <c r="AR19" s="84"/>
      <c r="AS19" s="65"/>
      <c r="AT19" s="65"/>
      <c r="AU19" s="61"/>
    </row>
    <row r="20" spans="2:56" ht="30" customHeight="1">
      <c r="B20" s="15"/>
      <c r="C20" s="76">
        <v>9</v>
      </c>
      <c r="D20" s="268"/>
      <c r="E20" s="265"/>
      <c r="F20" s="1505"/>
      <c r="G20" s="1506"/>
      <c r="H20" s="344"/>
      <c r="I20" s="356"/>
      <c r="J20" s="348"/>
      <c r="K20" s="349"/>
      <c r="L20" s="349"/>
      <c r="M20" s="349"/>
      <c r="N20" s="349"/>
      <c r="O20" s="78">
        <f t="shared" si="4"/>
        <v>0</v>
      </c>
      <c r="P20" s="79">
        <f>+SUMPRODUCT('1. Identificação Ben. Oper.'!$D$54:$H$54,J20:N20)</f>
        <v>0</v>
      </c>
      <c r="Q20" s="81">
        <f>+VLOOKUP($J$10,'AP.2. Fatores de conversão'!$A$5:$I$13,3,FALSE)*J20+VLOOKUP($K$10,'AP.2. Fatores de conversão'!$A$5:$I$13,3,FALSE)*K20+VLOOKUP($L$10,'AP.2. Fatores de conversão'!$A$5:$I$13,3,FALSE)*L20+VLOOKUP($M$10,'AP.2. Fatores de conversão'!$A$5:$I$13,3,FALSE)*M20+VLOOKUP($N$10,'AP.2. Fatores de conversão'!$A$5:$I$13,3,FALSE)*N20</f>
        <v>0</v>
      </c>
      <c r="R20" s="81">
        <f>+VLOOKUP($J$10,'AP.2. Fatores de conversão'!$A$5:$I$13,6,FALSE)*J20+VLOOKUP($K$10,'AP.2. Fatores de conversão'!$A$5:$I$13,6,FALSE)*K20+VLOOKUP($L$10,'AP.2. Fatores de conversão'!$A$5:$I$13,6,FALSE)*L20+VLOOKUP($M$10,'AP.2. Fatores de conversão'!$A$5:$I$13,6,FALSE)*M20+VLOOKUP($N$10,'AP.2. Fatores de conversão'!$A$5:$I$13,6,FALSE)*N20</f>
        <v>0</v>
      </c>
      <c r="S20" s="80">
        <f>IF('1. Identificação Ben. Oper.'!$D$52=0,0,R20/'1. Identificação Ben. Oper.'!$D$52)</f>
        <v>0</v>
      </c>
      <c r="T20" s="81">
        <f>(VLOOKUP($J$10,'AP.2. Fatores de conversão'!$A$5:$I$13,9,FALSE)*J20+VLOOKUP($K$10,'AP.2. Fatores de conversão'!$A$5:$I$13,9,FALSE)*K20+VLOOKUP($L$10,'AP.2. Fatores de conversão'!$A$5:$I$13,9,FALSE)*L20+VLOOKUP($M$10,'AP.2. Fatores de conversão'!$A$5:$I$13,9,FALSE)*M20+VLOOKUP($N$10,'AP.2. Fatores de conversão'!$A$5:$I$13,9,FALSE)*N20)/1000</f>
        <v>0</v>
      </c>
      <c r="U20" s="264"/>
      <c r="V20" s="264"/>
      <c r="W20" s="352"/>
      <c r="X20" s="82">
        <f t="shared" si="0"/>
        <v>0</v>
      </c>
      <c r="Y20" s="269"/>
      <c r="Z20" s="264"/>
      <c r="AA20" s="162">
        <f t="shared" si="3"/>
        <v>0</v>
      </c>
      <c r="AB20" s="1077">
        <v>0</v>
      </c>
      <c r="AC20" s="83">
        <f t="shared" si="1"/>
        <v>0</v>
      </c>
      <c r="AD20" s="843"/>
      <c r="AE20" s="3"/>
      <c r="AG20" s="11"/>
      <c r="AH20" s="11"/>
      <c r="AI20" s="11"/>
      <c r="AJ20" s="11"/>
      <c r="AK20" s="1049"/>
      <c r="AL20" s="158"/>
      <c r="AM20" s="11"/>
      <c r="AN20" s="11"/>
      <c r="AO20" s="11"/>
      <c r="AP20" s="11"/>
      <c r="AQ20" s="11"/>
      <c r="AR20" s="84"/>
      <c r="AS20" s="65"/>
      <c r="AT20" s="65"/>
      <c r="AU20" s="61"/>
    </row>
    <row r="21" spans="2:56" ht="30" customHeight="1" thickBot="1">
      <c r="B21" s="15"/>
      <c r="C21" s="86">
        <v>10</v>
      </c>
      <c r="D21" s="270"/>
      <c r="E21" s="345"/>
      <c r="F21" s="1507"/>
      <c r="G21" s="1508"/>
      <c r="H21" s="347"/>
      <c r="I21" s="358"/>
      <c r="J21" s="348"/>
      <c r="K21" s="349"/>
      <c r="L21" s="349"/>
      <c r="M21" s="349"/>
      <c r="N21" s="349"/>
      <c r="O21" s="78">
        <f t="shared" si="4"/>
        <v>0</v>
      </c>
      <c r="P21" s="79">
        <f>+SUMPRODUCT('1. Identificação Ben. Oper.'!$D$54:$H$54,J21:N21)</f>
        <v>0</v>
      </c>
      <c r="Q21" s="81">
        <f>+VLOOKUP($J$10,'AP.2. Fatores de conversão'!$A$5:$I$13,3,FALSE)*J21+VLOOKUP($K$10,'AP.2. Fatores de conversão'!$A$5:$I$13,3,FALSE)*K21+VLOOKUP($L$10,'AP.2. Fatores de conversão'!$A$5:$I$13,3,FALSE)*L21+VLOOKUP($M$10,'AP.2. Fatores de conversão'!$A$5:$I$13,3,FALSE)*M21+VLOOKUP($N$10,'AP.2. Fatores de conversão'!$A$5:$I$13,3,FALSE)*N21</f>
        <v>0</v>
      </c>
      <c r="R21" s="81">
        <f>+VLOOKUP($J$10,'AP.2. Fatores de conversão'!$A$5:$I$13,6,FALSE)*J21+VLOOKUP($K$10,'AP.2. Fatores de conversão'!$A$5:$I$13,6,FALSE)*K21+VLOOKUP($L$10,'AP.2. Fatores de conversão'!$A$5:$I$13,6,FALSE)*L21+VLOOKUP($M$10,'AP.2. Fatores de conversão'!$A$5:$I$13,6,FALSE)*M21+VLOOKUP($N$10,'AP.2. Fatores de conversão'!$A$5:$I$13,6,FALSE)*N21</f>
        <v>0</v>
      </c>
      <c r="S21" s="80">
        <f>IF('1. Identificação Ben. Oper.'!$D$52=0,0,R21/'1. Identificação Ben. Oper.'!$D$52)</f>
        <v>0</v>
      </c>
      <c r="T21" s="81">
        <f>(VLOOKUP($J$10,'AP.2. Fatores de conversão'!$A$5:$I$13,9,FALSE)*J21+VLOOKUP($K$10,'AP.2. Fatores de conversão'!$A$5:$I$13,9,FALSE)*K21+VLOOKUP($L$10,'AP.2. Fatores de conversão'!$A$5:$I$13,9,FALSE)*L21+VLOOKUP($M$10,'AP.2. Fatores de conversão'!$A$5:$I$13,9,FALSE)*M21+VLOOKUP($N$10,'AP.2. Fatores de conversão'!$A$5:$I$13,9,FALSE)*N21)/1000</f>
        <v>0</v>
      </c>
      <c r="U21" s="264"/>
      <c r="V21" s="264"/>
      <c r="W21" s="352"/>
      <c r="X21" s="82">
        <f t="shared" si="0"/>
        <v>0</v>
      </c>
      <c r="Y21" s="335"/>
      <c r="Z21" s="264"/>
      <c r="AA21" s="162">
        <f t="shared" si="3"/>
        <v>0</v>
      </c>
      <c r="AB21" s="1077">
        <v>0</v>
      </c>
      <c r="AC21" s="83">
        <f t="shared" si="1"/>
        <v>0</v>
      </c>
      <c r="AD21" s="843"/>
      <c r="AE21" s="3"/>
      <c r="AG21" s="11"/>
      <c r="AH21" s="11"/>
      <c r="AI21" s="11"/>
      <c r="AJ21" s="11"/>
      <c r="AK21" s="1049"/>
      <c r="AL21" s="158"/>
      <c r="AM21" s="11"/>
      <c r="AN21" s="11"/>
      <c r="AO21" s="11"/>
      <c r="AP21" s="11"/>
      <c r="AQ21" s="11"/>
      <c r="AR21" s="84"/>
      <c r="AS21" s="65"/>
      <c r="AT21" s="65"/>
      <c r="AU21" s="61"/>
    </row>
    <row r="22" spans="2:56" thickBot="1">
      <c r="B22" s="15"/>
      <c r="C22" s="23"/>
      <c r="D22" s="11"/>
      <c r="E22" s="11"/>
      <c r="F22" s="11"/>
      <c r="G22" s="11"/>
      <c r="H22" s="11"/>
      <c r="I22" s="11"/>
      <c r="J22" s="88">
        <f t="shared" ref="J22" si="5">SUM(J12:J21)</f>
        <v>0</v>
      </c>
      <c r="K22" s="89">
        <f t="shared" ref="K22" si="6">SUM(K12:K21)</f>
        <v>0</v>
      </c>
      <c r="L22" s="89">
        <f t="shared" ref="L22" si="7">SUM(L12:L21)</f>
        <v>0</v>
      </c>
      <c r="M22" s="89">
        <f t="shared" ref="M22" si="8">SUM(M12:M21)</f>
        <v>0</v>
      </c>
      <c r="N22" s="89">
        <f t="shared" ref="N22" si="9">SUM(N12:N21)</f>
        <v>0</v>
      </c>
      <c r="O22" s="89">
        <f t="shared" ref="O22:P22" si="10">SUM(O12:O21)</f>
        <v>0</v>
      </c>
      <c r="P22" s="287">
        <f t="shared" si="10"/>
        <v>0</v>
      </c>
      <c r="Q22" s="92">
        <f t="shared" ref="Q22" si="11">SUM(Q12:Q21)</f>
        <v>0</v>
      </c>
      <c r="R22" s="92">
        <f t="shared" ref="R22" si="12">SUM(R12:R21)</f>
        <v>0</v>
      </c>
      <c r="S22" s="163">
        <f>IF('1. Identificação Ben. Oper.'!$D$52=0,0,R22/'1. Identificação Ben. Oper.'!$D$52)</f>
        <v>0</v>
      </c>
      <c r="T22" s="92">
        <f t="shared" ref="T22" si="13">SUM(T12:T21)</f>
        <v>0</v>
      </c>
      <c r="U22" s="90">
        <f t="shared" ref="U22" si="14">SUM(U12:U21)</f>
        <v>0</v>
      </c>
      <c r="V22" s="300">
        <f t="shared" ref="V22" si="15">SUM(V12:V21)</f>
        <v>0</v>
      </c>
      <c r="W22" s="301"/>
      <c r="X22" s="299"/>
      <c r="Y22" s="284">
        <f t="shared" ref="Y22" si="16">SUM(Y12:Y21)</f>
        <v>0</v>
      </c>
      <c r="Z22" s="287">
        <f t="shared" ref="Z22" si="17">SUM(Z12:Z21)</f>
        <v>0</v>
      </c>
      <c r="AA22" s="287">
        <f t="shared" ref="AA22:AB22" si="18">SUM(AA12:AA21)</f>
        <v>0</v>
      </c>
      <c r="AB22" s="286">
        <f t="shared" si="18"/>
        <v>0</v>
      </c>
      <c r="AC22" s="285">
        <f t="shared" si="1"/>
        <v>0</v>
      </c>
      <c r="AD22" s="36"/>
      <c r="AE22" s="36"/>
      <c r="AF22" s="36"/>
      <c r="AG22" s="36"/>
      <c r="AH22" s="36"/>
      <c r="AI22" s="36"/>
      <c r="AJ22" s="36"/>
      <c r="AK22" s="35"/>
      <c r="AL22" s="36"/>
      <c r="AM22" s="11"/>
      <c r="AN22" s="11"/>
      <c r="AO22" s="11"/>
      <c r="AP22" s="11"/>
      <c r="AQ22" s="11"/>
      <c r="AR22" s="11"/>
      <c r="AS22" s="158"/>
      <c r="AT22" s="158"/>
      <c r="AU22" s="61"/>
      <c r="AY22" s="36"/>
      <c r="AZ22" s="84"/>
      <c r="BA22" s="65"/>
      <c r="BB22" s="65"/>
      <c r="BC22" s="65"/>
      <c r="BD22" s="11"/>
    </row>
    <row r="23" spans="2:56" s="1" customFormat="1" thickBot="1">
      <c r="B23" s="9"/>
      <c r="C23" s="23"/>
      <c r="D23" s="23"/>
      <c r="E23" s="23"/>
      <c r="F23" s="23"/>
      <c r="G23" s="23"/>
      <c r="H23" s="23"/>
      <c r="I23" s="164"/>
      <c r="J23" s="164"/>
      <c r="K23" s="164"/>
      <c r="L23" s="164"/>
      <c r="M23" s="164"/>
      <c r="N23" s="164"/>
      <c r="O23" s="164"/>
      <c r="P23" s="164"/>
      <c r="Q23" s="164"/>
      <c r="R23" s="164"/>
      <c r="S23" s="164"/>
      <c r="T23" s="164"/>
      <c r="U23" s="164"/>
      <c r="V23" s="164"/>
      <c r="W23" s="164"/>
      <c r="X23" s="898"/>
      <c r="Y23" s="484"/>
      <c r="Z23" s="484"/>
      <c r="AA23" s="484"/>
      <c r="AB23" s="164"/>
      <c r="AC23" s="164"/>
      <c r="AD23" s="164"/>
      <c r="AE23" s="164"/>
      <c r="AF23" s="164"/>
      <c r="AG23" s="23"/>
      <c r="AH23" s="23"/>
      <c r="AK23" s="9"/>
      <c r="AL23" s="23"/>
      <c r="AM23" s="23"/>
      <c r="AN23" s="23"/>
      <c r="AO23" s="23"/>
      <c r="AP23" s="23"/>
      <c r="AQ23" s="23"/>
      <c r="AR23" s="23"/>
      <c r="AS23" s="23"/>
      <c r="AT23" s="23"/>
      <c r="AU23" s="61"/>
      <c r="AX23" s="38"/>
      <c r="AY23" s="137"/>
      <c r="AZ23" s="65"/>
      <c r="BA23" s="158"/>
      <c r="BB23" s="158"/>
      <c r="BC23" s="23"/>
    </row>
    <row r="24" spans="2:56" s="1" customFormat="1" ht="30" customHeight="1" thickBot="1">
      <c r="B24" s="9"/>
      <c r="C24" s="1449" t="s">
        <v>107</v>
      </c>
      <c r="D24" s="1450"/>
      <c r="E24" s="95">
        <f>Y22+Z22</f>
        <v>0</v>
      </c>
      <c r="F24" s="23"/>
      <c r="G24" s="23"/>
      <c r="H24" s="23"/>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23"/>
      <c r="AH24" s="23"/>
      <c r="AI24" s="23"/>
      <c r="AJ24" s="23"/>
      <c r="AK24" s="9"/>
      <c r="AL24" s="23"/>
      <c r="AM24" s="23"/>
      <c r="AN24" s="23"/>
      <c r="AO24" s="23"/>
      <c r="AP24" s="23"/>
      <c r="AQ24" s="23"/>
      <c r="AR24" s="23"/>
      <c r="AS24" s="23"/>
      <c r="AT24" s="23"/>
      <c r="AU24" s="23"/>
      <c r="AY24" s="38"/>
      <c r="AZ24" s="137"/>
      <c r="BA24" s="158"/>
      <c r="BB24" s="158"/>
      <c r="BC24" s="65"/>
      <c r="BD24" s="23"/>
    </row>
    <row r="25" spans="2:56" ht="30" customHeight="1" thickBot="1">
      <c r="B25" s="15"/>
      <c r="C25" s="1449" t="s">
        <v>242</v>
      </c>
      <c r="D25" s="1450"/>
      <c r="E25" s="95">
        <f>AA22</f>
        <v>0</v>
      </c>
      <c r="F25" s="11"/>
      <c r="G25" s="11"/>
      <c r="H25" s="11"/>
      <c r="I25" s="11"/>
      <c r="J25" s="11"/>
      <c r="K25" s="11"/>
      <c r="L25" s="11"/>
      <c r="M25" s="11"/>
      <c r="N25" s="11"/>
      <c r="O25" s="11"/>
      <c r="P25" s="11"/>
      <c r="Q25" s="11"/>
      <c r="R25" s="11"/>
      <c r="S25" s="11"/>
      <c r="T25" s="11"/>
      <c r="U25" s="11"/>
      <c r="V25" s="11"/>
      <c r="W25" s="11"/>
      <c r="X25" s="11"/>
      <c r="Y25" s="11"/>
      <c r="Z25" s="60"/>
      <c r="AA25" s="11"/>
      <c r="AB25" s="11"/>
      <c r="AC25" s="11"/>
      <c r="AD25" s="11"/>
      <c r="AE25" s="11"/>
      <c r="AF25" s="11"/>
      <c r="AG25" s="11"/>
      <c r="AH25" s="11"/>
      <c r="AI25" s="11"/>
      <c r="AJ25" s="11"/>
      <c r="AK25" s="15"/>
      <c r="AL25" s="11"/>
      <c r="AM25" s="11"/>
      <c r="AN25" s="11"/>
      <c r="AO25" s="11"/>
      <c r="AP25" s="11"/>
      <c r="AQ25" s="11"/>
      <c r="AR25" s="11"/>
      <c r="AS25" s="11"/>
      <c r="AT25" s="11"/>
      <c r="AU25" s="11"/>
      <c r="AY25" s="11"/>
      <c r="AZ25" s="84"/>
      <c r="BA25" s="158"/>
      <c r="BB25" s="158"/>
      <c r="BC25" s="65"/>
      <c r="BD25" s="11"/>
    </row>
    <row r="26" spans="2:56" ht="30" customHeight="1" thickBot="1">
      <c r="B26" s="15"/>
      <c r="C26" s="1449" t="s">
        <v>411</v>
      </c>
      <c r="D26" s="1450"/>
      <c r="E26" s="95">
        <f>E24-E25</f>
        <v>0</v>
      </c>
      <c r="F26" s="11"/>
      <c r="G26" s="11"/>
      <c r="H26" s="11"/>
      <c r="I26" s="11"/>
      <c r="J26" s="11"/>
      <c r="K26" s="11"/>
      <c r="L26" s="11"/>
      <c r="M26" s="11"/>
      <c r="N26" s="11"/>
      <c r="O26" s="11"/>
      <c r="P26" s="11"/>
      <c r="Q26" s="11"/>
      <c r="R26" s="11"/>
      <c r="S26" s="11"/>
      <c r="T26" s="11"/>
      <c r="U26" s="11"/>
      <c r="V26" s="11"/>
      <c r="W26" s="11"/>
      <c r="X26" s="11"/>
      <c r="Y26" s="11"/>
      <c r="Z26" s="60"/>
      <c r="AA26" s="11"/>
      <c r="AB26" s="11"/>
      <c r="AC26" s="11"/>
      <c r="AD26" s="11"/>
      <c r="AE26" s="11"/>
      <c r="AF26" s="11"/>
      <c r="AG26" s="11"/>
      <c r="AH26" s="11"/>
      <c r="AI26" s="11"/>
      <c r="AJ26" s="11"/>
      <c r="AK26" s="15"/>
      <c r="AL26" s="11"/>
      <c r="AM26" s="11"/>
      <c r="AN26" s="11"/>
      <c r="AO26" s="11"/>
      <c r="AP26" s="11"/>
      <c r="AQ26" s="11"/>
      <c r="AR26" s="11"/>
      <c r="AS26" s="11"/>
      <c r="AT26" s="11"/>
      <c r="AU26" s="11"/>
      <c r="AY26" s="11"/>
      <c r="AZ26" s="84"/>
      <c r="BA26" s="158"/>
      <c r="BB26" s="158"/>
      <c r="BC26" s="65"/>
      <c r="BD26" s="11"/>
    </row>
    <row r="27" spans="2:56" ht="15" customHeight="1">
      <c r="B27" s="15"/>
      <c r="C27" s="1451" t="s">
        <v>493</v>
      </c>
      <c r="D27" s="1451"/>
      <c r="E27" s="1451"/>
      <c r="F27" s="145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65"/>
      <c r="AJ27" s="65"/>
      <c r="AK27" s="15"/>
      <c r="AL27" s="11"/>
      <c r="AM27" s="11"/>
      <c r="AN27" s="11"/>
      <c r="AO27" s="11"/>
      <c r="AP27" s="11"/>
      <c r="AQ27" s="11"/>
      <c r="AR27" s="11"/>
      <c r="AS27" s="11"/>
      <c r="AT27" s="65"/>
      <c r="AU27" s="65"/>
      <c r="AY27" s="11"/>
      <c r="AZ27" s="84"/>
      <c r="BA27" s="158"/>
      <c r="BB27" s="158"/>
      <c r="BC27" s="65"/>
      <c r="BD27" s="11"/>
    </row>
    <row r="28" spans="2:56" thickBot="1">
      <c r="B28" s="15"/>
      <c r="C28" s="23"/>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65"/>
      <c r="AJ28" s="65"/>
      <c r="AK28" s="15"/>
      <c r="AL28" s="11"/>
      <c r="AM28" s="11"/>
      <c r="AN28" s="11"/>
      <c r="AO28" s="11"/>
      <c r="AP28" s="11"/>
      <c r="AQ28" s="11"/>
      <c r="AR28" s="11"/>
      <c r="AS28" s="11"/>
      <c r="AT28" s="65"/>
      <c r="AU28" s="65"/>
      <c r="AY28" s="11"/>
      <c r="AZ28" s="84"/>
      <c r="BA28" s="158"/>
      <c r="BB28" s="158"/>
      <c r="BC28" s="65"/>
      <c r="BD28" s="11"/>
    </row>
    <row r="29" spans="2:56" ht="56.25" customHeight="1" thickBot="1">
      <c r="B29" s="15"/>
      <c r="C29" s="98" t="s">
        <v>26</v>
      </c>
      <c r="D29" s="99"/>
      <c r="E29" s="99"/>
      <c r="F29" s="99"/>
      <c r="G29" s="99"/>
      <c r="H29" s="99"/>
      <c r="I29" s="99"/>
      <c r="J29" s="1453" t="s">
        <v>104</v>
      </c>
      <c r="K29" s="1454"/>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6"/>
      <c r="AJ29" s="404"/>
      <c r="AK29" s="15"/>
      <c r="AL29" s="11"/>
      <c r="AM29" s="11"/>
      <c r="AN29" s="11"/>
      <c r="AO29" s="11"/>
      <c r="AP29" s="11"/>
      <c r="AQ29" s="11"/>
      <c r="AR29" s="11"/>
      <c r="AS29" s="11"/>
      <c r="AT29" s="65"/>
      <c r="AU29" s="65"/>
      <c r="AY29" s="11"/>
      <c r="AZ29" s="84"/>
      <c r="BA29" s="158"/>
      <c r="BB29" s="158"/>
      <c r="BC29" s="65"/>
      <c r="BD29" s="11"/>
    </row>
    <row r="30" spans="2:56" ht="15.75" thickBot="1">
      <c r="B30" s="15"/>
      <c r="C30" s="100"/>
      <c r="D30" s="101"/>
      <c r="E30" s="101"/>
      <c r="F30" s="101"/>
      <c r="G30" s="101"/>
      <c r="H30" s="102"/>
      <c r="I30" s="101"/>
      <c r="J30" s="1509" t="s">
        <v>13</v>
      </c>
      <c r="K30" s="1510"/>
      <c r="L30" s="1510"/>
      <c r="M30" s="1510"/>
      <c r="N30" s="1510"/>
      <c r="O30" s="1510"/>
      <c r="P30" s="1510"/>
      <c r="Q30" s="1510"/>
      <c r="R30" s="1510"/>
      <c r="S30" s="1510"/>
      <c r="T30" s="1510"/>
      <c r="U30" s="1510"/>
      <c r="V30" s="1510"/>
      <c r="W30" s="1510"/>
      <c r="X30" s="1510"/>
      <c r="Y30" s="1510"/>
      <c r="Z30" s="1510"/>
      <c r="AA30" s="1510"/>
      <c r="AB30" s="1510"/>
      <c r="AC30" s="1510"/>
      <c r="AD30" s="1510"/>
      <c r="AE30" s="1510"/>
      <c r="AF30" s="1510"/>
      <c r="AG30" s="1510"/>
      <c r="AH30" s="1510"/>
      <c r="AI30" s="103"/>
      <c r="AJ30" s="112"/>
      <c r="AK30" s="15"/>
      <c r="AL30" s="11"/>
      <c r="AM30" s="11"/>
      <c r="AN30" s="11"/>
      <c r="AO30" s="11"/>
      <c r="AP30" s="11"/>
      <c r="AQ30" s="11"/>
      <c r="AR30" s="11"/>
      <c r="AS30" s="11"/>
      <c r="AT30" s="65"/>
      <c r="AU30" s="65"/>
      <c r="AY30" s="11"/>
      <c r="AZ30" s="11"/>
      <c r="BA30" s="158"/>
      <c r="BB30" s="158"/>
      <c r="BC30" s="65"/>
      <c r="BD30" s="11"/>
    </row>
    <row r="31" spans="2:56" ht="28.5" customHeight="1" thickBot="1">
      <c r="B31" s="15"/>
      <c r="C31" s="104" t="s">
        <v>27</v>
      </c>
      <c r="D31" s="1238" t="s">
        <v>85</v>
      </c>
      <c r="E31" s="1238" t="s">
        <v>84</v>
      </c>
      <c r="F31" s="1238" t="s">
        <v>90</v>
      </c>
      <c r="G31" s="555"/>
      <c r="H31" s="1452" t="s">
        <v>53</v>
      </c>
      <c r="I31" s="1452"/>
      <c r="J31" s="105">
        <v>1</v>
      </c>
      <c r="K31" s="105">
        <v>2</v>
      </c>
      <c r="L31" s="105">
        <v>3</v>
      </c>
      <c r="M31" s="105">
        <v>4</v>
      </c>
      <c r="N31" s="105">
        <v>5</v>
      </c>
      <c r="O31" s="105">
        <v>6</v>
      </c>
      <c r="P31" s="105">
        <v>7</v>
      </c>
      <c r="Q31" s="105">
        <v>8</v>
      </c>
      <c r="R31" s="105">
        <v>9</v>
      </c>
      <c r="S31" s="105">
        <v>10</v>
      </c>
      <c r="T31" s="105">
        <v>11</v>
      </c>
      <c r="U31" s="105">
        <v>12</v>
      </c>
      <c r="V31" s="105">
        <v>13</v>
      </c>
      <c r="W31" s="105">
        <v>14</v>
      </c>
      <c r="X31" s="105">
        <v>15</v>
      </c>
      <c r="Y31" s="105">
        <v>16</v>
      </c>
      <c r="Z31" s="105">
        <v>17</v>
      </c>
      <c r="AA31" s="105">
        <v>18</v>
      </c>
      <c r="AB31" s="105">
        <v>19</v>
      </c>
      <c r="AC31" s="105">
        <v>20</v>
      </c>
      <c r="AD31" s="105">
        <v>21</v>
      </c>
      <c r="AE31" s="105">
        <v>22</v>
      </c>
      <c r="AF31" s="105">
        <v>23</v>
      </c>
      <c r="AG31" s="105">
        <v>24</v>
      </c>
      <c r="AH31" s="105">
        <v>25</v>
      </c>
      <c r="AI31" s="106" t="s">
        <v>28</v>
      </c>
      <c r="AJ31" s="405"/>
      <c r="AK31" s="15"/>
      <c r="AL31" s="11"/>
      <c r="AM31" s="11"/>
      <c r="AN31" s="11"/>
      <c r="AO31" s="11"/>
      <c r="AP31" s="11"/>
      <c r="AQ31" s="11"/>
      <c r="AR31" s="11"/>
      <c r="AS31" s="11"/>
      <c r="AT31" s="65"/>
      <c r="AU31" s="65"/>
      <c r="AY31" s="11"/>
      <c r="AZ31" s="11"/>
      <c r="BA31" s="158"/>
      <c r="BB31" s="158"/>
      <c r="BC31" s="11"/>
      <c r="BD31" s="11"/>
    </row>
    <row r="32" spans="2:56" ht="15.75" thickBot="1">
      <c r="B32" s="15"/>
      <c r="C32" s="1220">
        <f t="shared" ref="C32:C41" si="19">C12</f>
        <v>1</v>
      </c>
      <c r="D32" s="1221">
        <f t="shared" ref="D32:D41" si="20">P12</f>
        <v>0</v>
      </c>
      <c r="E32" s="1221">
        <f t="shared" ref="E32:E41" si="21">U12</f>
        <v>0</v>
      </c>
      <c r="F32" s="1221">
        <f t="shared" ref="F32:F41" si="22">V12</f>
        <v>0</v>
      </c>
      <c r="G32" s="517"/>
      <c r="H32" s="517">
        <f>IF(D32="",0,D32-E32)</f>
        <v>0</v>
      </c>
      <c r="I32" s="518"/>
      <c r="J32" s="110">
        <f t="shared" ref="J32:J41" si="23">IF($I12&gt;=25,$H32,IF(J$31&lt;=$I12,$H32,IF(J$31&lt;=($I12*($W12+1)),$H32,0)))-IF($I12="",0,IF(J$31-1&lt;=($I12*$W12),$F32,0))*IF(OR($X12=0,$X12&gt;25),0,IF(MOD(J$31,$I12)=0,1,0))</f>
        <v>0</v>
      </c>
      <c r="K32" s="110">
        <f t="shared" ref="K32:AH32" si="24">IF($I12&gt;=25,$H32,IF(K$31&lt;=$I12,$H32,IF(K$31&lt;=($I12*($W12+1)),$H32,0)))-IF($I12="",0,IF(K$31-1&lt;=($I12*$W12),$F32,0))*IF(OR($X12=0,$X12&gt;25),0,IF(MOD(K$31-1,$I12)=0,1,0))</f>
        <v>0</v>
      </c>
      <c r="L32" s="110">
        <f t="shared" si="24"/>
        <v>0</v>
      </c>
      <c r="M32" s="110">
        <f t="shared" si="24"/>
        <v>0</v>
      </c>
      <c r="N32" s="110">
        <f t="shared" si="24"/>
        <v>0</v>
      </c>
      <c r="O32" s="110">
        <f t="shared" si="24"/>
        <v>0</v>
      </c>
      <c r="P32" s="110">
        <f t="shared" si="24"/>
        <v>0</v>
      </c>
      <c r="Q32" s="110">
        <f t="shared" si="24"/>
        <v>0</v>
      </c>
      <c r="R32" s="110">
        <f t="shared" si="24"/>
        <v>0</v>
      </c>
      <c r="S32" s="110">
        <f t="shared" si="24"/>
        <v>0</v>
      </c>
      <c r="T32" s="110">
        <f t="shared" si="24"/>
        <v>0</v>
      </c>
      <c r="U32" s="110">
        <f t="shared" si="24"/>
        <v>0</v>
      </c>
      <c r="V32" s="110">
        <f t="shared" si="24"/>
        <v>0</v>
      </c>
      <c r="W32" s="110">
        <f t="shared" si="24"/>
        <v>0</v>
      </c>
      <c r="X32" s="110">
        <f t="shared" si="24"/>
        <v>0</v>
      </c>
      <c r="Y32" s="110">
        <f t="shared" si="24"/>
        <v>0</v>
      </c>
      <c r="Z32" s="110">
        <f t="shared" si="24"/>
        <v>0</v>
      </c>
      <c r="AA32" s="110">
        <f t="shared" si="24"/>
        <v>0</v>
      </c>
      <c r="AB32" s="110">
        <f t="shared" si="24"/>
        <v>0</v>
      </c>
      <c r="AC32" s="110">
        <f t="shared" si="24"/>
        <v>0</v>
      </c>
      <c r="AD32" s="110">
        <f t="shared" si="24"/>
        <v>0</v>
      </c>
      <c r="AE32" s="110">
        <f t="shared" si="24"/>
        <v>0</v>
      </c>
      <c r="AF32" s="110">
        <f t="shared" si="24"/>
        <v>0</v>
      </c>
      <c r="AG32" s="110">
        <f t="shared" si="24"/>
        <v>0</v>
      </c>
      <c r="AH32" s="110">
        <f t="shared" si="24"/>
        <v>0</v>
      </c>
      <c r="AI32" s="111">
        <f t="shared" ref="AI32:AI41" si="25">SUM(J32:AH32)</f>
        <v>0</v>
      </c>
      <c r="AJ32" s="406"/>
      <c r="AK32" s="15"/>
      <c r="AL32" s="11"/>
      <c r="AM32" s="11"/>
      <c r="AN32" s="11"/>
      <c r="AO32" s="11"/>
      <c r="AP32" s="11"/>
      <c r="AQ32" s="11"/>
      <c r="AR32" s="11"/>
      <c r="AS32" s="11"/>
      <c r="AT32" s="65"/>
      <c r="AU32" s="65"/>
      <c r="BA32" s="158"/>
      <c r="BB32" s="158"/>
    </row>
    <row r="33" spans="2:54" ht="15.75" thickBot="1">
      <c r="B33" s="15"/>
      <c r="C33" s="1222">
        <f t="shared" si="19"/>
        <v>2</v>
      </c>
      <c r="D33" s="1223">
        <f t="shared" si="20"/>
        <v>0</v>
      </c>
      <c r="E33" s="1223">
        <f t="shared" si="21"/>
        <v>0</v>
      </c>
      <c r="F33" s="1223">
        <f t="shared" si="22"/>
        <v>0</v>
      </c>
      <c r="G33" s="108"/>
      <c r="H33" s="108">
        <f t="shared" ref="H33:H41" si="26">IF(D33="",0,D33-E33)</f>
        <v>0</v>
      </c>
      <c r="I33" s="112"/>
      <c r="J33" s="110">
        <f t="shared" si="23"/>
        <v>0</v>
      </c>
      <c r="K33" s="110">
        <f t="shared" ref="K33:AH33" si="27">IF($I13&gt;=25,$H33,IF(K$31&lt;=$I13,$H33,IF(K$31&lt;=($I13*($W13+1)),$H33,0)))-IF($I13="",0,IF(K$31-1&lt;=($I13*$W13),$F33,0))*IF(OR($X13=0,$X13&gt;25),0,IF(MOD(K$31-1,$I13)=0,1,0))</f>
        <v>0</v>
      </c>
      <c r="L33" s="110">
        <f t="shared" si="27"/>
        <v>0</v>
      </c>
      <c r="M33" s="110">
        <f t="shared" si="27"/>
        <v>0</v>
      </c>
      <c r="N33" s="110">
        <f t="shared" si="27"/>
        <v>0</v>
      </c>
      <c r="O33" s="110">
        <f t="shared" si="27"/>
        <v>0</v>
      </c>
      <c r="P33" s="110">
        <f t="shared" si="27"/>
        <v>0</v>
      </c>
      <c r="Q33" s="110">
        <f t="shared" si="27"/>
        <v>0</v>
      </c>
      <c r="R33" s="110">
        <f t="shared" si="27"/>
        <v>0</v>
      </c>
      <c r="S33" s="110">
        <f t="shared" si="27"/>
        <v>0</v>
      </c>
      <c r="T33" s="110">
        <f t="shared" si="27"/>
        <v>0</v>
      </c>
      <c r="U33" s="110">
        <f t="shared" si="27"/>
        <v>0</v>
      </c>
      <c r="V33" s="110">
        <f t="shared" si="27"/>
        <v>0</v>
      </c>
      <c r="W33" s="110">
        <f t="shared" si="27"/>
        <v>0</v>
      </c>
      <c r="X33" s="110">
        <f t="shared" si="27"/>
        <v>0</v>
      </c>
      <c r="Y33" s="110">
        <f t="shared" si="27"/>
        <v>0</v>
      </c>
      <c r="Z33" s="110">
        <f t="shared" si="27"/>
        <v>0</v>
      </c>
      <c r="AA33" s="110">
        <f t="shared" si="27"/>
        <v>0</v>
      </c>
      <c r="AB33" s="110">
        <f t="shared" si="27"/>
        <v>0</v>
      </c>
      <c r="AC33" s="110">
        <f t="shared" si="27"/>
        <v>0</v>
      </c>
      <c r="AD33" s="110">
        <f t="shared" si="27"/>
        <v>0</v>
      </c>
      <c r="AE33" s="110">
        <f t="shared" si="27"/>
        <v>0</v>
      </c>
      <c r="AF33" s="110">
        <f t="shared" si="27"/>
        <v>0</v>
      </c>
      <c r="AG33" s="110">
        <f t="shared" si="27"/>
        <v>0</v>
      </c>
      <c r="AH33" s="110">
        <f t="shared" si="27"/>
        <v>0</v>
      </c>
      <c r="AI33" s="111">
        <f t="shared" si="25"/>
        <v>0</v>
      </c>
      <c r="AJ33" s="406"/>
      <c r="AK33" s="15"/>
      <c r="AL33" s="11"/>
      <c r="AM33" s="11"/>
      <c r="AN33" s="11"/>
      <c r="AO33" s="11"/>
      <c r="AP33" s="11"/>
      <c r="AQ33" s="11"/>
      <c r="AR33" s="11"/>
      <c r="AS33" s="11"/>
      <c r="AT33" s="65"/>
      <c r="AU33" s="65"/>
      <c r="BA33" s="158"/>
      <c r="BB33" s="158"/>
    </row>
    <row r="34" spans="2:54" ht="15.75" thickBot="1">
      <c r="B34" s="15"/>
      <c r="C34" s="1220">
        <f t="shared" si="19"/>
        <v>3</v>
      </c>
      <c r="D34" s="1221">
        <f t="shared" si="20"/>
        <v>0</v>
      </c>
      <c r="E34" s="1221">
        <f t="shared" si="21"/>
        <v>0</v>
      </c>
      <c r="F34" s="1221">
        <f t="shared" si="22"/>
        <v>0</v>
      </c>
      <c r="G34" s="517"/>
      <c r="H34" s="517">
        <f t="shared" si="26"/>
        <v>0</v>
      </c>
      <c r="I34" s="519"/>
      <c r="J34" s="110">
        <f t="shared" si="23"/>
        <v>0</v>
      </c>
      <c r="K34" s="110">
        <f t="shared" ref="K34:AH34" si="28">IF($I14&gt;=25,$H34,IF(K$31&lt;=$I14,$H34,IF(K$31&lt;=($I14*($W14+1)),$H34,0)))-IF($I14="",0,IF(K$31-1&lt;=($I14*$W14),$F34,0))*IF(OR($X14=0,$X14&gt;25),0,IF(MOD(K$31-1,$I14)=0,1,0))</f>
        <v>0</v>
      </c>
      <c r="L34" s="110">
        <f t="shared" si="28"/>
        <v>0</v>
      </c>
      <c r="M34" s="110">
        <f t="shared" si="28"/>
        <v>0</v>
      </c>
      <c r="N34" s="110">
        <f t="shared" si="28"/>
        <v>0</v>
      </c>
      <c r="O34" s="110">
        <f t="shared" si="28"/>
        <v>0</v>
      </c>
      <c r="P34" s="110">
        <f t="shared" si="28"/>
        <v>0</v>
      </c>
      <c r="Q34" s="110">
        <f t="shared" si="28"/>
        <v>0</v>
      </c>
      <c r="R34" s="110">
        <f t="shared" si="28"/>
        <v>0</v>
      </c>
      <c r="S34" s="110">
        <f t="shared" si="28"/>
        <v>0</v>
      </c>
      <c r="T34" s="110">
        <f t="shared" si="28"/>
        <v>0</v>
      </c>
      <c r="U34" s="110">
        <f t="shared" si="28"/>
        <v>0</v>
      </c>
      <c r="V34" s="110">
        <f t="shared" si="28"/>
        <v>0</v>
      </c>
      <c r="W34" s="110">
        <f t="shared" si="28"/>
        <v>0</v>
      </c>
      <c r="X34" s="110">
        <f t="shared" si="28"/>
        <v>0</v>
      </c>
      <c r="Y34" s="110">
        <f t="shared" si="28"/>
        <v>0</v>
      </c>
      <c r="Z34" s="110">
        <f t="shared" si="28"/>
        <v>0</v>
      </c>
      <c r="AA34" s="110">
        <f t="shared" si="28"/>
        <v>0</v>
      </c>
      <c r="AB34" s="110">
        <f t="shared" si="28"/>
        <v>0</v>
      </c>
      <c r="AC34" s="110">
        <f t="shared" si="28"/>
        <v>0</v>
      </c>
      <c r="AD34" s="110">
        <f t="shared" si="28"/>
        <v>0</v>
      </c>
      <c r="AE34" s="110">
        <f t="shared" si="28"/>
        <v>0</v>
      </c>
      <c r="AF34" s="110">
        <f t="shared" si="28"/>
        <v>0</v>
      </c>
      <c r="AG34" s="110">
        <f t="shared" si="28"/>
        <v>0</v>
      </c>
      <c r="AH34" s="110">
        <f t="shared" si="28"/>
        <v>0</v>
      </c>
      <c r="AI34" s="111">
        <f t="shared" si="25"/>
        <v>0</v>
      </c>
      <c r="AJ34" s="406"/>
      <c r="AK34" s="15"/>
      <c r="AL34" s="11"/>
      <c r="AM34" s="11"/>
      <c r="AN34" s="11"/>
      <c r="AO34" s="11"/>
      <c r="AP34" s="11"/>
      <c r="AQ34" s="11"/>
      <c r="AR34" s="11"/>
      <c r="AS34" s="11"/>
      <c r="AT34" s="65"/>
      <c r="AU34" s="65"/>
      <c r="BA34" s="158"/>
      <c r="BB34" s="158"/>
    </row>
    <row r="35" spans="2:54" ht="15.75" thickBot="1">
      <c r="B35" s="15"/>
      <c r="C35" s="1222">
        <f t="shared" si="19"/>
        <v>4</v>
      </c>
      <c r="D35" s="1223">
        <f t="shared" si="20"/>
        <v>0</v>
      </c>
      <c r="E35" s="1223">
        <f t="shared" si="21"/>
        <v>0</v>
      </c>
      <c r="F35" s="1223">
        <f t="shared" si="22"/>
        <v>0</v>
      </c>
      <c r="G35" s="108"/>
      <c r="H35" s="108">
        <f t="shared" si="26"/>
        <v>0</v>
      </c>
      <c r="I35" s="112"/>
      <c r="J35" s="110">
        <f t="shared" si="23"/>
        <v>0</v>
      </c>
      <c r="K35" s="110">
        <f t="shared" ref="K35:AH35" si="29">IF($I15&gt;=25,$H35,IF(K$31&lt;=$I15,$H35,IF(K$31&lt;=($I15*($W15+1)),$H35,0)))-IF($I15="",0,IF(K$31-1&lt;=($I15*$W15),$F35,0))*IF(OR($X15=0,$X15&gt;25),0,IF(MOD(K$31-1,$I15)=0,1,0))</f>
        <v>0</v>
      </c>
      <c r="L35" s="110">
        <f t="shared" si="29"/>
        <v>0</v>
      </c>
      <c r="M35" s="110">
        <f t="shared" si="29"/>
        <v>0</v>
      </c>
      <c r="N35" s="110">
        <f t="shared" si="29"/>
        <v>0</v>
      </c>
      <c r="O35" s="110">
        <f t="shared" si="29"/>
        <v>0</v>
      </c>
      <c r="P35" s="110">
        <f t="shared" si="29"/>
        <v>0</v>
      </c>
      <c r="Q35" s="110">
        <f t="shared" si="29"/>
        <v>0</v>
      </c>
      <c r="R35" s="110">
        <f t="shared" si="29"/>
        <v>0</v>
      </c>
      <c r="S35" s="110">
        <f t="shared" si="29"/>
        <v>0</v>
      </c>
      <c r="T35" s="110">
        <f t="shared" si="29"/>
        <v>0</v>
      </c>
      <c r="U35" s="110">
        <f t="shared" si="29"/>
        <v>0</v>
      </c>
      <c r="V35" s="110">
        <f t="shared" si="29"/>
        <v>0</v>
      </c>
      <c r="W35" s="110">
        <f t="shared" si="29"/>
        <v>0</v>
      </c>
      <c r="X35" s="110">
        <f t="shared" si="29"/>
        <v>0</v>
      </c>
      <c r="Y35" s="110">
        <f t="shared" si="29"/>
        <v>0</v>
      </c>
      <c r="Z35" s="110">
        <f t="shared" si="29"/>
        <v>0</v>
      </c>
      <c r="AA35" s="110">
        <f t="shared" si="29"/>
        <v>0</v>
      </c>
      <c r="AB35" s="110">
        <f t="shared" si="29"/>
        <v>0</v>
      </c>
      <c r="AC35" s="110">
        <f t="shared" si="29"/>
        <v>0</v>
      </c>
      <c r="AD35" s="110">
        <f t="shared" si="29"/>
        <v>0</v>
      </c>
      <c r="AE35" s="110">
        <f t="shared" si="29"/>
        <v>0</v>
      </c>
      <c r="AF35" s="110">
        <f t="shared" si="29"/>
        <v>0</v>
      </c>
      <c r="AG35" s="110">
        <f t="shared" si="29"/>
        <v>0</v>
      </c>
      <c r="AH35" s="110">
        <f t="shared" si="29"/>
        <v>0</v>
      </c>
      <c r="AI35" s="111">
        <f t="shared" si="25"/>
        <v>0</v>
      </c>
      <c r="AJ35" s="406"/>
      <c r="AK35" s="15"/>
      <c r="AL35" s="11"/>
      <c r="AM35" s="11"/>
      <c r="AN35" s="11"/>
      <c r="AO35" s="11"/>
      <c r="AP35" s="11"/>
      <c r="AQ35" s="11"/>
      <c r="AR35" s="11"/>
      <c r="AS35" s="11"/>
      <c r="AT35" s="65"/>
      <c r="AU35" s="65"/>
      <c r="BA35" s="158"/>
      <c r="BB35" s="158"/>
    </row>
    <row r="36" spans="2:54" ht="15.75" thickBot="1">
      <c r="B36" s="15"/>
      <c r="C36" s="1220">
        <f t="shared" si="19"/>
        <v>5</v>
      </c>
      <c r="D36" s="1221">
        <f t="shared" si="20"/>
        <v>0</v>
      </c>
      <c r="E36" s="1221">
        <f t="shared" si="21"/>
        <v>0</v>
      </c>
      <c r="F36" s="1221">
        <f t="shared" si="22"/>
        <v>0</v>
      </c>
      <c r="G36" s="517"/>
      <c r="H36" s="517">
        <f t="shared" si="26"/>
        <v>0</v>
      </c>
      <c r="I36" s="519"/>
      <c r="J36" s="110">
        <f t="shared" si="23"/>
        <v>0</v>
      </c>
      <c r="K36" s="110">
        <f t="shared" ref="K36:AH36" si="30">IF($I16&gt;=25,$H36,IF(K$31&lt;=$I16,$H36,IF(K$31&lt;=($I16*($W16+1)),$H36,0)))-IF($I16="",0,IF(K$31-1&lt;=($I16*$W16),$F36,0))*IF(OR($X16=0,$X16&gt;25),0,IF(MOD(K$31-1,$I16)=0,1,0))</f>
        <v>0</v>
      </c>
      <c r="L36" s="110">
        <f t="shared" si="30"/>
        <v>0</v>
      </c>
      <c r="M36" s="110">
        <f t="shared" si="30"/>
        <v>0</v>
      </c>
      <c r="N36" s="110">
        <f t="shared" si="30"/>
        <v>0</v>
      </c>
      <c r="O36" s="110">
        <f t="shared" si="30"/>
        <v>0</v>
      </c>
      <c r="P36" s="110">
        <f t="shared" si="30"/>
        <v>0</v>
      </c>
      <c r="Q36" s="110">
        <f t="shared" si="30"/>
        <v>0</v>
      </c>
      <c r="R36" s="110">
        <f t="shared" si="30"/>
        <v>0</v>
      </c>
      <c r="S36" s="110">
        <f t="shared" si="30"/>
        <v>0</v>
      </c>
      <c r="T36" s="110">
        <f t="shared" si="30"/>
        <v>0</v>
      </c>
      <c r="U36" s="110">
        <f t="shared" si="30"/>
        <v>0</v>
      </c>
      <c r="V36" s="110">
        <f t="shared" si="30"/>
        <v>0</v>
      </c>
      <c r="W36" s="110">
        <f t="shared" si="30"/>
        <v>0</v>
      </c>
      <c r="X36" s="110">
        <f t="shared" si="30"/>
        <v>0</v>
      </c>
      <c r="Y36" s="110">
        <f t="shared" si="30"/>
        <v>0</v>
      </c>
      <c r="Z36" s="110">
        <f t="shared" si="30"/>
        <v>0</v>
      </c>
      <c r="AA36" s="110">
        <f t="shared" si="30"/>
        <v>0</v>
      </c>
      <c r="AB36" s="110">
        <f t="shared" si="30"/>
        <v>0</v>
      </c>
      <c r="AC36" s="110">
        <f t="shared" si="30"/>
        <v>0</v>
      </c>
      <c r="AD36" s="110">
        <f t="shared" si="30"/>
        <v>0</v>
      </c>
      <c r="AE36" s="110">
        <f t="shared" si="30"/>
        <v>0</v>
      </c>
      <c r="AF36" s="110">
        <f t="shared" si="30"/>
        <v>0</v>
      </c>
      <c r="AG36" s="110">
        <f t="shared" si="30"/>
        <v>0</v>
      </c>
      <c r="AH36" s="110">
        <f t="shared" si="30"/>
        <v>0</v>
      </c>
      <c r="AI36" s="111">
        <f t="shared" si="25"/>
        <v>0</v>
      </c>
      <c r="AJ36" s="406"/>
      <c r="AK36" s="15"/>
      <c r="AL36" s="11"/>
      <c r="AM36" s="11"/>
      <c r="AN36" s="11"/>
      <c r="AO36" s="11"/>
      <c r="AP36" s="11"/>
      <c r="AQ36" s="11"/>
      <c r="AR36" s="11"/>
      <c r="AS36" s="11"/>
      <c r="AT36" s="65"/>
      <c r="AU36" s="65"/>
      <c r="BA36" s="158"/>
      <c r="BB36" s="158"/>
    </row>
    <row r="37" spans="2:54" ht="15.75" thickBot="1">
      <c r="B37" s="15"/>
      <c r="C37" s="1222">
        <f t="shared" si="19"/>
        <v>6</v>
      </c>
      <c r="D37" s="1223">
        <f t="shared" si="20"/>
        <v>0</v>
      </c>
      <c r="E37" s="1223">
        <f t="shared" si="21"/>
        <v>0</v>
      </c>
      <c r="F37" s="1223">
        <f t="shared" si="22"/>
        <v>0</v>
      </c>
      <c r="G37" s="108"/>
      <c r="H37" s="108">
        <f t="shared" si="26"/>
        <v>0</v>
      </c>
      <c r="I37" s="114"/>
      <c r="J37" s="110">
        <f t="shared" si="23"/>
        <v>0</v>
      </c>
      <c r="K37" s="110">
        <f t="shared" ref="K37:AH37" si="31">IF($I17&gt;=25,$H37,IF(K$31&lt;=$I17,$H37,IF(K$31&lt;=($I17*($W17+1)),$H37,0)))-IF($I17="",0,IF(K$31-1&lt;=($I17*$W17),$F37,0))*IF(OR($X17=0,$X17&gt;25),0,IF(MOD(K$31-1,$I17)=0,1,0))</f>
        <v>0</v>
      </c>
      <c r="L37" s="110">
        <f t="shared" si="31"/>
        <v>0</v>
      </c>
      <c r="M37" s="110">
        <f t="shared" si="31"/>
        <v>0</v>
      </c>
      <c r="N37" s="110">
        <f t="shared" si="31"/>
        <v>0</v>
      </c>
      <c r="O37" s="110">
        <f t="shared" si="31"/>
        <v>0</v>
      </c>
      <c r="P37" s="110">
        <f t="shared" si="31"/>
        <v>0</v>
      </c>
      <c r="Q37" s="110">
        <f t="shared" si="31"/>
        <v>0</v>
      </c>
      <c r="R37" s="110">
        <f t="shared" si="31"/>
        <v>0</v>
      </c>
      <c r="S37" s="110">
        <f t="shared" si="31"/>
        <v>0</v>
      </c>
      <c r="T37" s="110">
        <f t="shared" si="31"/>
        <v>0</v>
      </c>
      <c r="U37" s="110">
        <f t="shared" si="31"/>
        <v>0</v>
      </c>
      <c r="V37" s="110">
        <f t="shared" si="31"/>
        <v>0</v>
      </c>
      <c r="W37" s="110">
        <f t="shared" si="31"/>
        <v>0</v>
      </c>
      <c r="X37" s="110">
        <f t="shared" si="31"/>
        <v>0</v>
      </c>
      <c r="Y37" s="110">
        <f t="shared" si="31"/>
        <v>0</v>
      </c>
      <c r="Z37" s="110">
        <f t="shared" si="31"/>
        <v>0</v>
      </c>
      <c r="AA37" s="110">
        <f t="shared" si="31"/>
        <v>0</v>
      </c>
      <c r="AB37" s="110">
        <f t="shared" si="31"/>
        <v>0</v>
      </c>
      <c r="AC37" s="110">
        <f t="shared" si="31"/>
        <v>0</v>
      </c>
      <c r="AD37" s="110">
        <f t="shared" si="31"/>
        <v>0</v>
      </c>
      <c r="AE37" s="110">
        <f t="shared" si="31"/>
        <v>0</v>
      </c>
      <c r="AF37" s="110">
        <f t="shared" si="31"/>
        <v>0</v>
      </c>
      <c r="AG37" s="110">
        <f t="shared" si="31"/>
        <v>0</v>
      </c>
      <c r="AH37" s="110">
        <f t="shared" si="31"/>
        <v>0</v>
      </c>
      <c r="AI37" s="111">
        <f t="shared" si="25"/>
        <v>0</v>
      </c>
      <c r="AJ37" s="406"/>
      <c r="AK37" s="15"/>
      <c r="AL37" s="11"/>
      <c r="AM37" s="11"/>
      <c r="AN37" s="11"/>
      <c r="AO37" s="11"/>
      <c r="AP37" s="11"/>
      <c r="AQ37" s="11"/>
      <c r="AR37" s="11"/>
      <c r="AS37" s="11"/>
      <c r="AT37" s="65"/>
      <c r="AU37" s="65"/>
      <c r="BA37" s="158"/>
      <c r="BB37" s="158"/>
    </row>
    <row r="38" spans="2:54" ht="15.75" thickBot="1">
      <c r="B38" s="15"/>
      <c r="C38" s="1220">
        <f t="shared" si="19"/>
        <v>7</v>
      </c>
      <c r="D38" s="1221">
        <f t="shared" si="20"/>
        <v>0</v>
      </c>
      <c r="E38" s="1221">
        <f t="shared" si="21"/>
        <v>0</v>
      </c>
      <c r="F38" s="1221">
        <f t="shared" si="22"/>
        <v>0</v>
      </c>
      <c r="G38" s="517"/>
      <c r="H38" s="517">
        <f t="shared" si="26"/>
        <v>0</v>
      </c>
      <c r="I38" s="520"/>
      <c r="J38" s="110">
        <f t="shared" si="23"/>
        <v>0</v>
      </c>
      <c r="K38" s="110">
        <f t="shared" ref="K38:AH38" si="32">IF($I18&gt;=25,$H38,IF(K$31&lt;=$I18,$H38,IF(K$31&lt;=($I18*($W18+1)),$H38,0)))-IF($I18="",0,IF(K$31-1&lt;=($I18*$W18),$F38,0))*IF(OR($X18=0,$X18&gt;25),0,IF(MOD(K$31-1,$I18)=0,1,0))</f>
        <v>0</v>
      </c>
      <c r="L38" s="110">
        <f t="shared" si="32"/>
        <v>0</v>
      </c>
      <c r="M38" s="110">
        <f t="shared" si="32"/>
        <v>0</v>
      </c>
      <c r="N38" s="110">
        <f t="shared" si="32"/>
        <v>0</v>
      </c>
      <c r="O38" s="110">
        <f t="shared" si="32"/>
        <v>0</v>
      </c>
      <c r="P38" s="110">
        <f t="shared" si="32"/>
        <v>0</v>
      </c>
      <c r="Q38" s="110">
        <f t="shared" si="32"/>
        <v>0</v>
      </c>
      <c r="R38" s="110">
        <f t="shared" si="32"/>
        <v>0</v>
      </c>
      <c r="S38" s="110">
        <f t="shared" si="32"/>
        <v>0</v>
      </c>
      <c r="T38" s="110">
        <f t="shared" si="32"/>
        <v>0</v>
      </c>
      <c r="U38" s="110">
        <f t="shared" si="32"/>
        <v>0</v>
      </c>
      <c r="V38" s="110">
        <f t="shared" si="32"/>
        <v>0</v>
      </c>
      <c r="W38" s="110">
        <f t="shared" si="32"/>
        <v>0</v>
      </c>
      <c r="X38" s="110">
        <f t="shared" si="32"/>
        <v>0</v>
      </c>
      <c r="Y38" s="110">
        <f t="shared" si="32"/>
        <v>0</v>
      </c>
      <c r="Z38" s="110">
        <f t="shared" si="32"/>
        <v>0</v>
      </c>
      <c r="AA38" s="110">
        <f t="shared" si="32"/>
        <v>0</v>
      </c>
      <c r="AB38" s="110">
        <f t="shared" si="32"/>
        <v>0</v>
      </c>
      <c r="AC38" s="110">
        <f t="shared" si="32"/>
        <v>0</v>
      </c>
      <c r="AD38" s="110">
        <f t="shared" si="32"/>
        <v>0</v>
      </c>
      <c r="AE38" s="110">
        <f t="shared" si="32"/>
        <v>0</v>
      </c>
      <c r="AF38" s="110">
        <f t="shared" si="32"/>
        <v>0</v>
      </c>
      <c r="AG38" s="110">
        <f t="shared" si="32"/>
        <v>0</v>
      </c>
      <c r="AH38" s="110">
        <f t="shared" si="32"/>
        <v>0</v>
      </c>
      <c r="AI38" s="111">
        <f>SUM(J38:AH38)</f>
        <v>0</v>
      </c>
      <c r="AJ38" s="406"/>
      <c r="AK38" s="15"/>
      <c r="AL38" s="11"/>
      <c r="AM38" s="11"/>
      <c r="AN38" s="11"/>
      <c r="AO38" s="11"/>
      <c r="AP38" s="11"/>
      <c r="AQ38" s="11"/>
      <c r="AR38" s="11"/>
      <c r="AS38" s="11"/>
      <c r="AT38" s="65"/>
      <c r="AU38" s="65"/>
      <c r="BA38" s="158"/>
      <c r="BB38" s="158"/>
    </row>
    <row r="39" spans="2:54" ht="15.75" thickBot="1">
      <c r="B39" s="15"/>
      <c r="C39" s="1222">
        <f t="shared" si="19"/>
        <v>8</v>
      </c>
      <c r="D39" s="1223">
        <f t="shared" si="20"/>
        <v>0</v>
      </c>
      <c r="E39" s="1223">
        <f t="shared" si="21"/>
        <v>0</v>
      </c>
      <c r="F39" s="1223">
        <f t="shared" si="22"/>
        <v>0</v>
      </c>
      <c r="G39" s="108"/>
      <c r="H39" s="108">
        <f t="shared" si="26"/>
        <v>0</v>
      </c>
      <c r="I39" s="114"/>
      <c r="J39" s="110">
        <f t="shared" si="23"/>
        <v>0</v>
      </c>
      <c r="K39" s="110">
        <f t="shared" ref="K39:AH39" si="33">IF($I19&gt;=25,$H39,IF(K$31&lt;=$I19,$H39,IF(K$31&lt;=($I19*($W19+1)),$H39,0)))-IF($I19="",0,IF(K$31-1&lt;=($I19*$W19),$F39,0))*IF(OR($X19=0,$X19&gt;25),0,IF(MOD(K$31-1,$I19)=0,1,0))</f>
        <v>0</v>
      </c>
      <c r="L39" s="110">
        <f t="shared" si="33"/>
        <v>0</v>
      </c>
      <c r="M39" s="110">
        <f t="shared" si="33"/>
        <v>0</v>
      </c>
      <c r="N39" s="110">
        <f t="shared" si="33"/>
        <v>0</v>
      </c>
      <c r="O39" s="110">
        <f t="shared" si="33"/>
        <v>0</v>
      </c>
      <c r="P39" s="110">
        <f t="shared" si="33"/>
        <v>0</v>
      </c>
      <c r="Q39" s="110">
        <f t="shared" si="33"/>
        <v>0</v>
      </c>
      <c r="R39" s="110">
        <f t="shared" si="33"/>
        <v>0</v>
      </c>
      <c r="S39" s="110">
        <f t="shared" si="33"/>
        <v>0</v>
      </c>
      <c r="T39" s="110">
        <f t="shared" si="33"/>
        <v>0</v>
      </c>
      <c r="U39" s="110">
        <f t="shared" si="33"/>
        <v>0</v>
      </c>
      <c r="V39" s="110">
        <f t="shared" si="33"/>
        <v>0</v>
      </c>
      <c r="W39" s="110">
        <f t="shared" si="33"/>
        <v>0</v>
      </c>
      <c r="X39" s="110">
        <f t="shared" si="33"/>
        <v>0</v>
      </c>
      <c r="Y39" s="110">
        <f t="shared" si="33"/>
        <v>0</v>
      </c>
      <c r="Z39" s="110">
        <f t="shared" si="33"/>
        <v>0</v>
      </c>
      <c r="AA39" s="110">
        <f t="shared" si="33"/>
        <v>0</v>
      </c>
      <c r="AB39" s="110">
        <f t="shared" si="33"/>
        <v>0</v>
      </c>
      <c r="AC39" s="110">
        <f t="shared" si="33"/>
        <v>0</v>
      </c>
      <c r="AD39" s="110">
        <f t="shared" si="33"/>
        <v>0</v>
      </c>
      <c r="AE39" s="110">
        <f t="shared" si="33"/>
        <v>0</v>
      </c>
      <c r="AF39" s="110">
        <f t="shared" si="33"/>
        <v>0</v>
      </c>
      <c r="AG39" s="110">
        <f t="shared" si="33"/>
        <v>0</v>
      </c>
      <c r="AH39" s="110">
        <f t="shared" si="33"/>
        <v>0</v>
      </c>
      <c r="AI39" s="111">
        <f t="shared" si="25"/>
        <v>0</v>
      </c>
      <c r="AJ39" s="406"/>
      <c r="AK39" s="15"/>
      <c r="AL39" s="11"/>
      <c r="AM39" s="11"/>
      <c r="AN39" s="11"/>
      <c r="AO39" s="11"/>
      <c r="AP39" s="11"/>
      <c r="AQ39" s="11"/>
      <c r="AR39" s="11"/>
      <c r="AS39" s="11"/>
      <c r="AT39" s="65"/>
      <c r="AU39" s="65"/>
      <c r="BA39" s="158"/>
      <c r="BB39" s="158"/>
    </row>
    <row r="40" spans="2:54" ht="15.75" thickBot="1">
      <c r="B40" s="15"/>
      <c r="C40" s="1220">
        <f t="shared" si="19"/>
        <v>9</v>
      </c>
      <c r="D40" s="1221">
        <f t="shared" si="20"/>
        <v>0</v>
      </c>
      <c r="E40" s="1221">
        <f t="shared" si="21"/>
        <v>0</v>
      </c>
      <c r="F40" s="1221">
        <f t="shared" si="22"/>
        <v>0</v>
      </c>
      <c r="G40" s="517"/>
      <c r="H40" s="517">
        <f t="shared" si="26"/>
        <v>0</v>
      </c>
      <c r="I40" s="520"/>
      <c r="J40" s="110">
        <f t="shared" si="23"/>
        <v>0</v>
      </c>
      <c r="K40" s="110">
        <f t="shared" ref="K40:AH40" si="34">IF($I20&gt;=25,$H40,IF(K$31&lt;=$I20,$H40,IF(K$31&lt;=($I20*($W20+1)),$H40,0)))-IF($I20="",0,IF(K$31-1&lt;=($I20*$W20),$F40,0))*IF(OR($X20=0,$X20&gt;25),0,IF(MOD(K$31-1,$I20)=0,1,0))</f>
        <v>0</v>
      </c>
      <c r="L40" s="110">
        <f t="shared" si="34"/>
        <v>0</v>
      </c>
      <c r="M40" s="110">
        <f t="shared" si="34"/>
        <v>0</v>
      </c>
      <c r="N40" s="110">
        <f t="shared" si="34"/>
        <v>0</v>
      </c>
      <c r="O40" s="110">
        <f t="shared" si="34"/>
        <v>0</v>
      </c>
      <c r="P40" s="110">
        <f t="shared" si="34"/>
        <v>0</v>
      </c>
      <c r="Q40" s="110">
        <f t="shared" si="34"/>
        <v>0</v>
      </c>
      <c r="R40" s="110">
        <f t="shared" si="34"/>
        <v>0</v>
      </c>
      <c r="S40" s="110">
        <f t="shared" si="34"/>
        <v>0</v>
      </c>
      <c r="T40" s="110">
        <f t="shared" si="34"/>
        <v>0</v>
      </c>
      <c r="U40" s="110">
        <f t="shared" si="34"/>
        <v>0</v>
      </c>
      <c r="V40" s="110">
        <f t="shared" si="34"/>
        <v>0</v>
      </c>
      <c r="W40" s="110">
        <f t="shared" si="34"/>
        <v>0</v>
      </c>
      <c r="X40" s="110">
        <f t="shared" si="34"/>
        <v>0</v>
      </c>
      <c r="Y40" s="110">
        <f t="shared" si="34"/>
        <v>0</v>
      </c>
      <c r="Z40" s="110">
        <f t="shared" si="34"/>
        <v>0</v>
      </c>
      <c r="AA40" s="110">
        <f t="shared" si="34"/>
        <v>0</v>
      </c>
      <c r="AB40" s="110">
        <f t="shared" si="34"/>
        <v>0</v>
      </c>
      <c r="AC40" s="110">
        <f t="shared" si="34"/>
        <v>0</v>
      </c>
      <c r="AD40" s="110">
        <f t="shared" si="34"/>
        <v>0</v>
      </c>
      <c r="AE40" s="110">
        <f t="shared" si="34"/>
        <v>0</v>
      </c>
      <c r="AF40" s="110">
        <f t="shared" si="34"/>
        <v>0</v>
      </c>
      <c r="AG40" s="110">
        <f t="shared" si="34"/>
        <v>0</v>
      </c>
      <c r="AH40" s="110">
        <f t="shared" si="34"/>
        <v>0</v>
      </c>
      <c r="AI40" s="111">
        <f t="shared" si="25"/>
        <v>0</v>
      </c>
      <c r="AJ40" s="406"/>
      <c r="AK40" s="15"/>
      <c r="AL40" s="11"/>
      <c r="AM40" s="11"/>
      <c r="AN40" s="11"/>
      <c r="AO40" s="11"/>
      <c r="AP40" s="11"/>
      <c r="AQ40" s="11"/>
      <c r="AR40" s="11"/>
      <c r="AS40" s="11"/>
      <c r="AT40" s="65"/>
      <c r="AU40" s="65"/>
      <c r="BA40" s="158"/>
      <c r="BB40" s="158"/>
    </row>
    <row r="41" spans="2:54" ht="15.75" thickBot="1">
      <c r="B41" s="15"/>
      <c r="C41" s="1222">
        <f t="shared" si="19"/>
        <v>10</v>
      </c>
      <c r="D41" s="1223">
        <f t="shared" si="20"/>
        <v>0</v>
      </c>
      <c r="E41" s="1223">
        <f t="shared" si="21"/>
        <v>0</v>
      </c>
      <c r="F41" s="1223">
        <f t="shared" si="22"/>
        <v>0</v>
      </c>
      <c r="G41" s="108"/>
      <c r="H41" s="108">
        <f t="shared" si="26"/>
        <v>0</v>
      </c>
      <c r="I41" s="114"/>
      <c r="J41" s="110">
        <f t="shared" si="23"/>
        <v>0</v>
      </c>
      <c r="K41" s="110">
        <f t="shared" ref="K41:AH41" si="35">IF($I21&gt;=25,$H41,IF(K$31&lt;=$I21,$H41,IF(K$31&lt;=($I21*($W21+1)),$H41,0)))-IF($I21="",0,IF(K$31-1&lt;=($I21*$W21),$F41,0))*IF(OR($X21=0,$X21&gt;25),0,IF(MOD(K$31-1,$I21)=0,1,0))</f>
        <v>0</v>
      </c>
      <c r="L41" s="110">
        <f t="shared" si="35"/>
        <v>0</v>
      </c>
      <c r="M41" s="110">
        <f t="shared" si="35"/>
        <v>0</v>
      </c>
      <c r="N41" s="110">
        <f t="shared" si="35"/>
        <v>0</v>
      </c>
      <c r="O41" s="110">
        <f t="shared" si="35"/>
        <v>0</v>
      </c>
      <c r="P41" s="110">
        <f t="shared" si="35"/>
        <v>0</v>
      </c>
      <c r="Q41" s="110">
        <f t="shared" si="35"/>
        <v>0</v>
      </c>
      <c r="R41" s="110">
        <f t="shared" si="35"/>
        <v>0</v>
      </c>
      <c r="S41" s="110">
        <f t="shared" si="35"/>
        <v>0</v>
      </c>
      <c r="T41" s="110">
        <f t="shared" si="35"/>
        <v>0</v>
      </c>
      <c r="U41" s="110">
        <f t="shared" si="35"/>
        <v>0</v>
      </c>
      <c r="V41" s="110">
        <f t="shared" si="35"/>
        <v>0</v>
      </c>
      <c r="W41" s="110">
        <f t="shared" si="35"/>
        <v>0</v>
      </c>
      <c r="X41" s="110">
        <f t="shared" si="35"/>
        <v>0</v>
      </c>
      <c r="Y41" s="110">
        <f t="shared" si="35"/>
        <v>0</v>
      </c>
      <c r="Z41" s="110">
        <f t="shared" si="35"/>
        <v>0</v>
      </c>
      <c r="AA41" s="110">
        <f t="shared" si="35"/>
        <v>0</v>
      </c>
      <c r="AB41" s="110">
        <f t="shared" si="35"/>
        <v>0</v>
      </c>
      <c r="AC41" s="110">
        <f t="shared" si="35"/>
        <v>0</v>
      </c>
      <c r="AD41" s="110">
        <f t="shared" si="35"/>
        <v>0</v>
      </c>
      <c r="AE41" s="110">
        <f t="shared" si="35"/>
        <v>0</v>
      </c>
      <c r="AF41" s="110">
        <f t="shared" si="35"/>
        <v>0</v>
      </c>
      <c r="AG41" s="110">
        <f t="shared" si="35"/>
        <v>0</v>
      </c>
      <c r="AH41" s="110">
        <f t="shared" si="35"/>
        <v>0</v>
      </c>
      <c r="AI41" s="111">
        <f t="shared" si="25"/>
        <v>0</v>
      </c>
      <c r="AJ41" s="406"/>
      <c r="AK41" s="15"/>
      <c r="AL41" s="11"/>
      <c r="AM41" s="11"/>
      <c r="AN41" s="11"/>
      <c r="AO41" s="11"/>
      <c r="AP41" s="11"/>
      <c r="AQ41" s="11"/>
      <c r="AR41" s="11"/>
      <c r="AS41" s="11"/>
      <c r="AT41" s="65"/>
      <c r="AU41" s="65"/>
      <c r="BA41" s="158"/>
      <c r="BB41" s="158"/>
    </row>
    <row r="42" spans="2:54" ht="15.75" thickBot="1">
      <c r="B42" s="15"/>
      <c r="C42" s="107"/>
      <c r="D42" s="115"/>
      <c r="E42" s="115"/>
      <c r="F42" s="115"/>
      <c r="G42" s="115"/>
      <c r="H42" s="112"/>
      <c r="I42" s="116" t="s">
        <v>29</v>
      </c>
      <c r="J42" s="117">
        <f>SUM(J32:J41)</f>
        <v>0</v>
      </c>
      <c r="K42" s="117">
        <f t="shared" ref="K42:AI42" si="36">SUM(K32:K41)</f>
        <v>0</v>
      </c>
      <c r="L42" s="117">
        <f t="shared" si="36"/>
        <v>0</v>
      </c>
      <c r="M42" s="117">
        <f t="shared" si="36"/>
        <v>0</v>
      </c>
      <c r="N42" s="117">
        <f t="shared" si="36"/>
        <v>0</v>
      </c>
      <c r="O42" s="117">
        <f t="shared" si="36"/>
        <v>0</v>
      </c>
      <c r="P42" s="117">
        <f t="shared" si="36"/>
        <v>0</v>
      </c>
      <c r="Q42" s="117">
        <f t="shared" si="36"/>
        <v>0</v>
      </c>
      <c r="R42" s="117">
        <f t="shared" si="36"/>
        <v>0</v>
      </c>
      <c r="S42" s="117">
        <f t="shared" si="36"/>
        <v>0</v>
      </c>
      <c r="T42" s="117">
        <f t="shared" si="36"/>
        <v>0</v>
      </c>
      <c r="U42" s="117">
        <f t="shared" si="36"/>
        <v>0</v>
      </c>
      <c r="V42" s="117">
        <f t="shared" si="36"/>
        <v>0</v>
      </c>
      <c r="W42" s="117">
        <f t="shared" si="36"/>
        <v>0</v>
      </c>
      <c r="X42" s="117">
        <f t="shared" si="36"/>
        <v>0</v>
      </c>
      <c r="Y42" s="117">
        <f t="shared" si="36"/>
        <v>0</v>
      </c>
      <c r="Z42" s="117">
        <f t="shared" si="36"/>
        <v>0</v>
      </c>
      <c r="AA42" s="117">
        <f t="shared" si="36"/>
        <v>0</v>
      </c>
      <c r="AB42" s="117">
        <f t="shared" si="36"/>
        <v>0</v>
      </c>
      <c r="AC42" s="117">
        <f t="shared" si="36"/>
        <v>0</v>
      </c>
      <c r="AD42" s="117">
        <f t="shared" si="36"/>
        <v>0</v>
      </c>
      <c r="AE42" s="117">
        <f t="shared" si="36"/>
        <v>0</v>
      </c>
      <c r="AF42" s="117">
        <f t="shared" si="36"/>
        <v>0</v>
      </c>
      <c r="AG42" s="117">
        <f t="shared" si="36"/>
        <v>0</v>
      </c>
      <c r="AH42" s="117">
        <f t="shared" si="36"/>
        <v>0</v>
      </c>
      <c r="AI42" s="118">
        <f t="shared" si="36"/>
        <v>0</v>
      </c>
      <c r="AJ42" s="407"/>
      <c r="AK42" s="15"/>
      <c r="AL42" s="11"/>
      <c r="AM42" s="11"/>
      <c r="AN42" s="11"/>
      <c r="AO42" s="11"/>
      <c r="AP42" s="11"/>
      <c r="AQ42" s="11"/>
      <c r="AR42" s="11"/>
      <c r="AS42" s="11"/>
      <c r="AT42" s="65"/>
      <c r="AU42" s="65"/>
      <c r="BA42" s="158"/>
      <c r="BB42" s="158"/>
    </row>
    <row r="43" spans="2:54" ht="15.75" thickBot="1">
      <c r="B43" s="15"/>
      <c r="C43" s="107"/>
      <c r="D43" s="119"/>
      <c r="E43" s="119"/>
      <c r="F43" s="119"/>
      <c r="G43" s="119"/>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20"/>
      <c r="AJ43" s="112"/>
      <c r="AK43" s="15"/>
      <c r="AL43" s="11"/>
      <c r="AM43" s="11"/>
      <c r="AN43" s="11"/>
      <c r="AO43" s="11"/>
      <c r="AP43" s="11"/>
      <c r="AQ43" s="11"/>
      <c r="AR43" s="11"/>
      <c r="AS43" s="11"/>
      <c r="AT43" s="65"/>
      <c r="AU43" s="65"/>
      <c r="BA43" s="158"/>
      <c r="BB43" s="158"/>
    </row>
    <row r="44" spans="2:54" ht="28.5" customHeight="1" thickBot="1">
      <c r="B44" s="15"/>
      <c r="C44" s="104" t="s">
        <v>27</v>
      </c>
      <c r="D44" s="556" t="s">
        <v>91</v>
      </c>
      <c r="E44" s="121"/>
      <c r="F44" s="121"/>
      <c r="G44" s="121"/>
      <c r="H44" s="1452" t="s">
        <v>92</v>
      </c>
      <c r="I44" s="1452"/>
      <c r="J44" s="105">
        <v>1</v>
      </c>
      <c r="K44" s="105">
        <v>2</v>
      </c>
      <c r="L44" s="105">
        <v>3</v>
      </c>
      <c r="M44" s="105">
        <v>4</v>
      </c>
      <c r="N44" s="105">
        <v>5</v>
      </c>
      <c r="O44" s="105">
        <v>6</v>
      </c>
      <c r="P44" s="105">
        <v>7</v>
      </c>
      <c r="Q44" s="105">
        <v>8</v>
      </c>
      <c r="R44" s="105">
        <v>9</v>
      </c>
      <c r="S44" s="105">
        <v>10</v>
      </c>
      <c r="T44" s="105">
        <v>11</v>
      </c>
      <c r="U44" s="105">
        <v>12</v>
      </c>
      <c r="V44" s="105">
        <v>13</v>
      </c>
      <c r="W44" s="105">
        <v>14</v>
      </c>
      <c r="X44" s="105">
        <v>15</v>
      </c>
      <c r="Y44" s="105">
        <v>16</v>
      </c>
      <c r="Z44" s="105">
        <v>17</v>
      </c>
      <c r="AA44" s="105">
        <v>18</v>
      </c>
      <c r="AB44" s="105">
        <v>19</v>
      </c>
      <c r="AC44" s="105">
        <v>20</v>
      </c>
      <c r="AD44" s="105">
        <v>21</v>
      </c>
      <c r="AE44" s="105">
        <v>22</v>
      </c>
      <c r="AF44" s="105">
        <v>23</v>
      </c>
      <c r="AG44" s="105">
        <v>24</v>
      </c>
      <c r="AH44" s="105">
        <v>25</v>
      </c>
      <c r="AI44" s="106" t="s">
        <v>28</v>
      </c>
      <c r="AJ44" s="405"/>
      <c r="AK44" s="15"/>
      <c r="AL44" s="11"/>
      <c r="AM44" s="11"/>
      <c r="AN44" s="11"/>
      <c r="AO44" s="11"/>
      <c r="AP44" s="11"/>
      <c r="AQ44" s="11"/>
      <c r="AR44" s="11"/>
      <c r="AS44" s="11"/>
      <c r="AT44" s="65"/>
      <c r="AU44" s="65"/>
      <c r="BA44" s="158"/>
      <c r="BB44" s="158"/>
    </row>
    <row r="45" spans="2:54" ht="15.75" thickBot="1">
      <c r="B45" s="15"/>
      <c r="C45" s="1225">
        <f t="shared" ref="C45:C54" si="37">C32</f>
        <v>1</v>
      </c>
      <c r="D45" s="1226">
        <f t="shared" ref="D45:D54" si="38">O12</f>
        <v>0</v>
      </c>
      <c r="E45" s="557"/>
      <c r="F45" s="557"/>
      <c r="G45" s="557"/>
      <c r="H45" s="521">
        <f>IF(D45="","",D45-E45-F45)</f>
        <v>0</v>
      </c>
      <c r="I45" s="519"/>
      <c r="J45" s="634">
        <f t="shared" ref="J45:AH45" si="39">IF($I12&gt;=25,$H45,IF(J$44&lt;=$I12,$H45,IF(J$44&lt;=($I12*($W12+1)),$H45,0)))</f>
        <v>0</v>
      </c>
      <c r="K45" s="634">
        <f t="shared" si="39"/>
        <v>0</v>
      </c>
      <c r="L45" s="634">
        <f t="shared" si="39"/>
        <v>0</v>
      </c>
      <c r="M45" s="634">
        <f t="shared" si="39"/>
        <v>0</v>
      </c>
      <c r="N45" s="634">
        <f t="shared" si="39"/>
        <v>0</v>
      </c>
      <c r="O45" s="634">
        <f t="shared" si="39"/>
        <v>0</v>
      </c>
      <c r="P45" s="634">
        <f t="shared" si="39"/>
        <v>0</v>
      </c>
      <c r="Q45" s="634">
        <f t="shared" si="39"/>
        <v>0</v>
      </c>
      <c r="R45" s="634">
        <f t="shared" si="39"/>
        <v>0</v>
      </c>
      <c r="S45" s="634">
        <f t="shared" si="39"/>
        <v>0</v>
      </c>
      <c r="T45" s="634">
        <f t="shared" si="39"/>
        <v>0</v>
      </c>
      <c r="U45" s="634">
        <f t="shared" si="39"/>
        <v>0</v>
      </c>
      <c r="V45" s="634">
        <f t="shared" si="39"/>
        <v>0</v>
      </c>
      <c r="W45" s="634">
        <f t="shared" si="39"/>
        <v>0</v>
      </c>
      <c r="X45" s="634">
        <f t="shared" si="39"/>
        <v>0</v>
      </c>
      <c r="Y45" s="634">
        <f t="shared" si="39"/>
        <v>0</v>
      </c>
      <c r="Z45" s="634">
        <f t="shared" si="39"/>
        <v>0</v>
      </c>
      <c r="AA45" s="634">
        <f t="shared" si="39"/>
        <v>0</v>
      </c>
      <c r="AB45" s="634">
        <f t="shared" si="39"/>
        <v>0</v>
      </c>
      <c r="AC45" s="634">
        <f t="shared" si="39"/>
        <v>0</v>
      </c>
      <c r="AD45" s="634">
        <f t="shared" si="39"/>
        <v>0</v>
      </c>
      <c r="AE45" s="634">
        <f t="shared" si="39"/>
        <v>0</v>
      </c>
      <c r="AF45" s="634">
        <f t="shared" si="39"/>
        <v>0</v>
      </c>
      <c r="AG45" s="634">
        <f t="shared" si="39"/>
        <v>0</v>
      </c>
      <c r="AH45" s="634">
        <f t="shared" si="39"/>
        <v>0</v>
      </c>
      <c r="AI45" s="323">
        <f t="shared" ref="AI45:AI53" si="40">SUM(J45:AH45)</f>
        <v>0</v>
      </c>
      <c r="AJ45" s="408"/>
      <c r="AK45" s="15"/>
      <c r="AL45" s="11"/>
      <c r="AM45" s="11"/>
      <c r="AN45" s="11"/>
      <c r="AO45" s="11"/>
      <c r="AP45" s="11"/>
      <c r="AQ45" s="11"/>
      <c r="AR45" s="11"/>
      <c r="AS45" s="11"/>
      <c r="AT45" s="65"/>
      <c r="AU45" s="65"/>
      <c r="BA45" s="158"/>
      <c r="BB45" s="158"/>
    </row>
    <row r="46" spans="2:54" ht="15.75" thickBot="1">
      <c r="B46" s="15"/>
      <c r="C46" s="1227">
        <f t="shared" si="37"/>
        <v>2</v>
      </c>
      <c r="D46" s="1228">
        <f t="shared" si="38"/>
        <v>0</v>
      </c>
      <c r="E46" s="122"/>
      <c r="F46" s="122"/>
      <c r="G46" s="122"/>
      <c r="H46" s="327">
        <f t="shared" ref="H46:H54" si="41">IF(D46="","",D46-E46-F46)</f>
        <v>0</v>
      </c>
      <c r="I46" s="112"/>
      <c r="J46" s="634">
        <f t="shared" ref="J46:AH46" si="42">IF($I13&gt;=25,$H46,IF(J$44&lt;=$I13,$H46,IF(J$44&lt;=($I13*($W13+1)),$H46,0)))</f>
        <v>0</v>
      </c>
      <c r="K46" s="634">
        <f t="shared" si="42"/>
        <v>0</v>
      </c>
      <c r="L46" s="634">
        <f t="shared" si="42"/>
        <v>0</v>
      </c>
      <c r="M46" s="634">
        <f t="shared" si="42"/>
        <v>0</v>
      </c>
      <c r="N46" s="634">
        <f t="shared" si="42"/>
        <v>0</v>
      </c>
      <c r="O46" s="634">
        <f t="shared" si="42"/>
        <v>0</v>
      </c>
      <c r="P46" s="634">
        <f t="shared" si="42"/>
        <v>0</v>
      </c>
      <c r="Q46" s="634">
        <f t="shared" si="42"/>
        <v>0</v>
      </c>
      <c r="R46" s="634">
        <f t="shared" si="42"/>
        <v>0</v>
      </c>
      <c r="S46" s="634">
        <f t="shared" si="42"/>
        <v>0</v>
      </c>
      <c r="T46" s="634">
        <f t="shared" si="42"/>
        <v>0</v>
      </c>
      <c r="U46" s="634">
        <f t="shared" si="42"/>
        <v>0</v>
      </c>
      <c r="V46" s="634">
        <f t="shared" si="42"/>
        <v>0</v>
      </c>
      <c r="W46" s="634">
        <f t="shared" si="42"/>
        <v>0</v>
      </c>
      <c r="X46" s="634">
        <f t="shared" si="42"/>
        <v>0</v>
      </c>
      <c r="Y46" s="634">
        <f t="shared" si="42"/>
        <v>0</v>
      </c>
      <c r="Z46" s="634">
        <f t="shared" si="42"/>
        <v>0</v>
      </c>
      <c r="AA46" s="634">
        <f t="shared" si="42"/>
        <v>0</v>
      </c>
      <c r="AB46" s="634">
        <f t="shared" si="42"/>
        <v>0</v>
      </c>
      <c r="AC46" s="634">
        <f t="shared" si="42"/>
        <v>0</v>
      </c>
      <c r="AD46" s="634">
        <f t="shared" si="42"/>
        <v>0</v>
      </c>
      <c r="AE46" s="634">
        <f t="shared" si="42"/>
        <v>0</v>
      </c>
      <c r="AF46" s="634">
        <f t="shared" si="42"/>
        <v>0</v>
      </c>
      <c r="AG46" s="634">
        <f t="shared" si="42"/>
        <v>0</v>
      </c>
      <c r="AH46" s="634">
        <f t="shared" si="42"/>
        <v>0</v>
      </c>
      <c r="AI46" s="323">
        <f t="shared" si="40"/>
        <v>0</v>
      </c>
      <c r="AJ46" s="408"/>
      <c r="AK46" s="15"/>
      <c r="AL46" s="11"/>
      <c r="AM46" s="11"/>
      <c r="AN46" s="11"/>
      <c r="AO46" s="11"/>
      <c r="AP46" s="11"/>
      <c r="AQ46" s="11"/>
      <c r="AR46" s="11"/>
      <c r="AS46" s="11"/>
      <c r="AT46" s="65"/>
      <c r="AU46" s="65"/>
      <c r="BA46" s="158"/>
      <c r="BB46" s="158"/>
    </row>
    <row r="47" spans="2:54" ht="15.75" thickBot="1">
      <c r="B47" s="15"/>
      <c r="C47" s="1225">
        <f t="shared" si="37"/>
        <v>3</v>
      </c>
      <c r="D47" s="1226">
        <f t="shared" si="38"/>
        <v>0</v>
      </c>
      <c r="E47" s="557"/>
      <c r="F47" s="557"/>
      <c r="G47" s="557"/>
      <c r="H47" s="521">
        <f t="shared" si="41"/>
        <v>0</v>
      </c>
      <c r="I47" s="519"/>
      <c r="J47" s="634">
        <f t="shared" ref="J47:AH47" si="43">IF($I14&gt;=25,$H47,IF(J$44&lt;=$I14,$H47,IF(J$44&lt;=($I14*($W14+1)),$H47,0)))</f>
        <v>0</v>
      </c>
      <c r="K47" s="634">
        <f t="shared" si="43"/>
        <v>0</v>
      </c>
      <c r="L47" s="634">
        <f t="shared" si="43"/>
        <v>0</v>
      </c>
      <c r="M47" s="634">
        <f t="shared" si="43"/>
        <v>0</v>
      </c>
      <c r="N47" s="634">
        <f t="shared" si="43"/>
        <v>0</v>
      </c>
      <c r="O47" s="634">
        <f t="shared" si="43"/>
        <v>0</v>
      </c>
      <c r="P47" s="634">
        <f t="shared" si="43"/>
        <v>0</v>
      </c>
      <c r="Q47" s="634">
        <f t="shared" si="43"/>
        <v>0</v>
      </c>
      <c r="R47" s="634">
        <f t="shared" si="43"/>
        <v>0</v>
      </c>
      <c r="S47" s="634">
        <f t="shared" si="43"/>
        <v>0</v>
      </c>
      <c r="T47" s="634">
        <f t="shared" si="43"/>
        <v>0</v>
      </c>
      <c r="U47" s="634">
        <f t="shared" si="43"/>
        <v>0</v>
      </c>
      <c r="V47" s="634">
        <f t="shared" si="43"/>
        <v>0</v>
      </c>
      <c r="W47" s="634">
        <f t="shared" si="43"/>
        <v>0</v>
      </c>
      <c r="X47" s="634">
        <f t="shared" si="43"/>
        <v>0</v>
      </c>
      <c r="Y47" s="634">
        <f t="shared" si="43"/>
        <v>0</v>
      </c>
      <c r="Z47" s="634">
        <f t="shared" si="43"/>
        <v>0</v>
      </c>
      <c r="AA47" s="634">
        <f t="shared" si="43"/>
        <v>0</v>
      </c>
      <c r="AB47" s="634">
        <f t="shared" si="43"/>
        <v>0</v>
      </c>
      <c r="AC47" s="634">
        <f t="shared" si="43"/>
        <v>0</v>
      </c>
      <c r="AD47" s="634">
        <f t="shared" si="43"/>
        <v>0</v>
      </c>
      <c r="AE47" s="634">
        <f t="shared" si="43"/>
        <v>0</v>
      </c>
      <c r="AF47" s="634">
        <f t="shared" si="43"/>
        <v>0</v>
      </c>
      <c r="AG47" s="634">
        <f t="shared" si="43"/>
        <v>0</v>
      </c>
      <c r="AH47" s="634">
        <f t="shared" si="43"/>
        <v>0</v>
      </c>
      <c r="AI47" s="323">
        <f t="shared" si="40"/>
        <v>0</v>
      </c>
      <c r="AJ47" s="408"/>
      <c r="AK47" s="15"/>
      <c r="AL47" s="11"/>
      <c r="AM47" s="11"/>
      <c r="AN47" s="11"/>
      <c r="AO47" s="11"/>
      <c r="AP47" s="11"/>
      <c r="AQ47" s="11"/>
      <c r="AR47" s="11"/>
      <c r="AS47" s="11"/>
      <c r="AT47" s="65"/>
      <c r="AU47" s="65"/>
      <c r="BA47" s="158"/>
      <c r="BB47" s="158"/>
    </row>
    <row r="48" spans="2:54" ht="15.75" thickBot="1">
      <c r="B48" s="15"/>
      <c r="C48" s="1227">
        <f t="shared" si="37"/>
        <v>4</v>
      </c>
      <c r="D48" s="1228">
        <f t="shared" si="38"/>
        <v>0</v>
      </c>
      <c r="E48" s="122"/>
      <c r="F48" s="122"/>
      <c r="G48" s="122"/>
      <c r="H48" s="327">
        <f t="shared" si="41"/>
        <v>0</v>
      </c>
      <c r="I48" s="112"/>
      <c r="J48" s="634">
        <f t="shared" ref="J48:AH48" si="44">IF($I15&gt;=25,$H48,IF(J$44&lt;=$I15,$H48,IF(J$44&lt;=($I15*($W15+1)),$H48,0)))</f>
        <v>0</v>
      </c>
      <c r="K48" s="634">
        <f t="shared" si="44"/>
        <v>0</v>
      </c>
      <c r="L48" s="634">
        <f t="shared" si="44"/>
        <v>0</v>
      </c>
      <c r="M48" s="634">
        <f t="shared" si="44"/>
        <v>0</v>
      </c>
      <c r="N48" s="634">
        <f t="shared" si="44"/>
        <v>0</v>
      </c>
      <c r="O48" s="634">
        <f t="shared" si="44"/>
        <v>0</v>
      </c>
      <c r="P48" s="634">
        <f t="shared" si="44"/>
        <v>0</v>
      </c>
      <c r="Q48" s="634">
        <f t="shared" si="44"/>
        <v>0</v>
      </c>
      <c r="R48" s="634">
        <f t="shared" si="44"/>
        <v>0</v>
      </c>
      <c r="S48" s="634">
        <f t="shared" si="44"/>
        <v>0</v>
      </c>
      <c r="T48" s="634">
        <f t="shared" si="44"/>
        <v>0</v>
      </c>
      <c r="U48" s="634">
        <f t="shared" si="44"/>
        <v>0</v>
      </c>
      <c r="V48" s="634">
        <f t="shared" si="44"/>
        <v>0</v>
      </c>
      <c r="W48" s="634">
        <f t="shared" si="44"/>
        <v>0</v>
      </c>
      <c r="X48" s="634">
        <f t="shared" si="44"/>
        <v>0</v>
      </c>
      <c r="Y48" s="634">
        <f t="shared" si="44"/>
        <v>0</v>
      </c>
      <c r="Z48" s="634">
        <f t="shared" si="44"/>
        <v>0</v>
      </c>
      <c r="AA48" s="634">
        <f t="shared" si="44"/>
        <v>0</v>
      </c>
      <c r="AB48" s="634">
        <f t="shared" si="44"/>
        <v>0</v>
      </c>
      <c r="AC48" s="634">
        <f t="shared" si="44"/>
        <v>0</v>
      </c>
      <c r="AD48" s="634">
        <f t="shared" si="44"/>
        <v>0</v>
      </c>
      <c r="AE48" s="634">
        <f t="shared" si="44"/>
        <v>0</v>
      </c>
      <c r="AF48" s="634">
        <f t="shared" si="44"/>
        <v>0</v>
      </c>
      <c r="AG48" s="634">
        <f t="shared" si="44"/>
        <v>0</v>
      </c>
      <c r="AH48" s="634">
        <f t="shared" si="44"/>
        <v>0</v>
      </c>
      <c r="AI48" s="323">
        <f t="shared" si="40"/>
        <v>0</v>
      </c>
      <c r="AJ48" s="408"/>
      <c r="AK48" s="15"/>
      <c r="AL48" s="11"/>
      <c r="AM48" s="11"/>
      <c r="AN48" s="11"/>
      <c r="AO48" s="11"/>
      <c r="AP48" s="11"/>
      <c r="AQ48" s="11"/>
      <c r="AR48" s="11"/>
      <c r="AS48" s="11"/>
      <c r="AT48" s="65"/>
      <c r="AU48" s="65"/>
      <c r="BA48" s="158"/>
      <c r="BB48" s="158"/>
    </row>
    <row r="49" spans="2:54" ht="15.75" thickBot="1">
      <c r="B49" s="15"/>
      <c r="C49" s="1230">
        <f t="shared" si="37"/>
        <v>5</v>
      </c>
      <c r="D49" s="1226">
        <f t="shared" si="38"/>
        <v>0</v>
      </c>
      <c r="E49" s="557"/>
      <c r="F49" s="557"/>
      <c r="G49" s="557"/>
      <c r="H49" s="521">
        <f t="shared" si="41"/>
        <v>0</v>
      </c>
      <c r="I49" s="519"/>
      <c r="J49" s="634">
        <f t="shared" ref="J49:AH49" si="45">IF($I16&gt;=25,$H49,IF(J$44&lt;=$I16,$H49,IF(J$44&lt;=($I16*($W16+1)),$H49,0)))</f>
        <v>0</v>
      </c>
      <c r="K49" s="634">
        <f t="shared" si="45"/>
        <v>0</v>
      </c>
      <c r="L49" s="634">
        <f t="shared" si="45"/>
        <v>0</v>
      </c>
      <c r="M49" s="634">
        <f t="shared" si="45"/>
        <v>0</v>
      </c>
      <c r="N49" s="634">
        <f t="shared" si="45"/>
        <v>0</v>
      </c>
      <c r="O49" s="634">
        <f t="shared" si="45"/>
        <v>0</v>
      </c>
      <c r="P49" s="634">
        <f t="shared" si="45"/>
        <v>0</v>
      </c>
      <c r="Q49" s="634">
        <f t="shared" si="45"/>
        <v>0</v>
      </c>
      <c r="R49" s="634">
        <f t="shared" si="45"/>
        <v>0</v>
      </c>
      <c r="S49" s="634">
        <f t="shared" si="45"/>
        <v>0</v>
      </c>
      <c r="T49" s="634">
        <f t="shared" si="45"/>
        <v>0</v>
      </c>
      <c r="U49" s="634">
        <f t="shared" si="45"/>
        <v>0</v>
      </c>
      <c r="V49" s="634">
        <f t="shared" si="45"/>
        <v>0</v>
      </c>
      <c r="W49" s="634">
        <f t="shared" si="45"/>
        <v>0</v>
      </c>
      <c r="X49" s="634">
        <f t="shared" si="45"/>
        <v>0</v>
      </c>
      <c r="Y49" s="634">
        <f t="shared" si="45"/>
        <v>0</v>
      </c>
      <c r="Z49" s="634">
        <f t="shared" si="45"/>
        <v>0</v>
      </c>
      <c r="AA49" s="634">
        <f t="shared" si="45"/>
        <v>0</v>
      </c>
      <c r="AB49" s="634">
        <f t="shared" si="45"/>
        <v>0</v>
      </c>
      <c r="AC49" s="634">
        <f t="shared" si="45"/>
        <v>0</v>
      </c>
      <c r="AD49" s="634">
        <f t="shared" si="45"/>
        <v>0</v>
      </c>
      <c r="AE49" s="634">
        <f t="shared" si="45"/>
        <v>0</v>
      </c>
      <c r="AF49" s="634">
        <f t="shared" si="45"/>
        <v>0</v>
      </c>
      <c r="AG49" s="634">
        <f t="shared" si="45"/>
        <v>0</v>
      </c>
      <c r="AH49" s="634">
        <f t="shared" si="45"/>
        <v>0</v>
      </c>
      <c r="AI49" s="323">
        <f t="shared" si="40"/>
        <v>0</v>
      </c>
      <c r="AJ49" s="408"/>
      <c r="AK49" s="15"/>
      <c r="AL49" s="11"/>
      <c r="AM49" s="11"/>
      <c r="AN49" s="11"/>
      <c r="AO49" s="11"/>
      <c r="AP49" s="11"/>
      <c r="AQ49" s="11"/>
      <c r="AR49" s="11"/>
      <c r="AS49" s="11"/>
      <c r="AT49" s="65"/>
      <c r="AU49" s="65"/>
      <c r="BA49" s="158"/>
      <c r="BB49" s="158"/>
    </row>
    <row r="50" spans="2:54" ht="15.75" thickBot="1">
      <c r="B50" s="15"/>
      <c r="C50" s="1231">
        <f t="shared" si="37"/>
        <v>6</v>
      </c>
      <c r="D50" s="1228">
        <f t="shared" si="38"/>
        <v>0</v>
      </c>
      <c r="E50" s="124"/>
      <c r="F50" s="124"/>
      <c r="G50" s="124"/>
      <c r="H50" s="327">
        <f t="shared" si="41"/>
        <v>0</v>
      </c>
      <c r="I50" s="114"/>
      <c r="J50" s="634">
        <f t="shared" ref="J50:AH50" si="46">IF($I17&gt;=25,$H50,IF(J$44&lt;=$I17,$H50,IF(J$44&lt;=($I17*($W17+1)),$H50,0)))</f>
        <v>0</v>
      </c>
      <c r="K50" s="634">
        <f t="shared" si="46"/>
        <v>0</v>
      </c>
      <c r="L50" s="634">
        <f t="shared" si="46"/>
        <v>0</v>
      </c>
      <c r="M50" s="634">
        <f t="shared" si="46"/>
        <v>0</v>
      </c>
      <c r="N50" s="634">
        <f t="shared" si="46"/>
        <v>0</v>
      </c>
      <c r="O50" s="634">
        <f t="shared" si="46"/>
        <v>0</v>
      </c>
      <c r="P50" s="634">
        <f t="shared" si="46"/>
        <v>0</v>
      </c>
      <c r="Q50" s="634">
        <f t="shared" si="46"/>
        <v>0</v>
      </c>
      <c r="R50" s="634">
        <f t="shared" si="46"/>
        <v>0</v>
      </c>
      <c r="S50" s="634">
        <f t="shared" si="46"/>
        <v>0</v>
      </c>
      <c r="T50" s="634">
        <f t="shared" si="46"/>
        <v>0</v>
      </c>
      <c r="U50" s="634">
        <f t="shared" si="46"/>
        <v>0</v>
      </c>
      <c r="V50" s="634">
        <f t="shared" si="46"/>
        <v>0</v>
      </c>
      <c r="W50" s="634">
        <f t="shared" si="46"/>
        <v>0</v>
      </c>
      <c r="X50" s="634">
        <f t="shared" si="46"/>
        <v>0</v>
      </c>
      <c r="Y50" s="634">
        <f t="shared" si="46"/>
        <v>0</v>
      </c>
      <c r="Z50" s="634">
        <f t="shared" si="46"/>
        <v>0</v>
      </c>
      <c r="AA50" s="634">
        <f t="shared" si="46"/>
        <v>0</v>
      </c>
      <c r="AB50" s="634">
        <f t="shared" si="46"/>
        <v>0</v>
      </c>
      <c r="AC50" s="634">
        <f t="shared" si="46"/>
        <v>0</v>
      </c>
      <c r="AD50" s="634">
        <f t="shared" si="46"/>
        <v>0</v>
      </c>
      <c r="AE50" s="634">
        <f t="shared" si="46"/>
        <v>0</v>
      </c>
      <c r="AF50" s="634">
        <f t="shared" si="46"/>
        <v>0</v>
      </c>
      <c r="AG50" s="634">
        <f t="shared" si="46"/>
        <v>0</v>
      </c>
      <c r="AH50" s="634">
        <f t="shared" si="46"/>
        <v>0</v>
      </c>
      <c r="AI50" s="323">
        <f t="shared" si="40"/>
        <v>0</v>
      </c>
      <c r="AJ50" s="408"/>
      <c r="AK50" s="15"/>
      <c r="AL50" s="11"/>
      <c r="AM50" s="11"/>
      <c r="AN50" s="11"/>
      <c r="AO50" s="11"/>
      <c r="AP50" s="11"/>
      <c r="AQ50" s="11"/>
      <c r="AR50" s="11"/>
      <c r="AS50" s="11"/>
      <c r="AT50" s="65"/>
      <c r="AU50" s="65"/>
      <c r="BA50" s="158"/>
      <c r="BB50" s="158"/>
    </row>
    <row r="51" spans="2:54" ht="15.75" thickBot="1">
      <c r="B51" s="15"/>
      <c r="C51" s="1230">
        <f t="shared" si="37"/>
        <v>7</v>
      </c>
      <c r="D51" s="1226">
        <f t="shared" si="38"/>
        <v>0</v>
      </c>
      <c r="E51" s="558"/>
      <c r="F51" s="558"/>
      <c r="G51" s="558"/>
      <c r="H51" s="521">
        <f t="shared" si="41"/>
        <v>0</v>
      </c>
      <c r="I51" s="520"/>
      <c r="J51" s="634">
        <f t="shared" ref="J51:AH51" si="47">IF($I18&gt;=25,$H51,IF(J$44&lt;=$I18,$H51,IF(J$44&lt;=($I18*($W18+1)),$H51,0)))</f>
        <v>0</v>
      </c>
      <c r="K51" s="634">
        <f t="shared" si="47"/>
        <v>0</v>
      </c>
      <c r="L51" s="634">
        <f t="shared" si="47"/>
        <v>0</v>
      </c>
      <c r="M51" s="634">
        <f t="shared" si="47"/>
        <v>0</v>
      </c>
      <c r="N51" s="634">
        <f t="shared" si="47"/>
        <v>0</v>
      </c>
      <c r="O51" s="634">
        <f t="shared" si="47"/>
        <v>0</v>
      </c>
      <c r="P51" s="634">
        <f t="shared" si="47"/>
        <v>0</v>
      </c>
      <c r="Q51" s="634">
        <f t="shared" si="47"/>
        <v>0</v>
      </c>
      <c r="R51" s="634">
        <f t="shared" si="47"/>
        <v>0</v>
      </c>
      <c r="S51" s="634">
        <f t="shared" si="47"/>
        <v>0</v>
      </c>
      <c r="T51" s="634">
        <f t="shared" si="47"/>
        <v>0</v>
      </c>
      <c r="U51" s="634">
        <f t="shared" si="47"/>
        <v>0</v>
      </c>
      <c r="V51" s="634">
        <f t="shared" si="47"/>
        <v>0</v>
      </c>
      <c r="W51" s="634">
        <f t="shared" si="47"/>
        <v>0</v>
      </c>
      <c r="X51" s="634">
        <f t="shared" si="47"/>
        <v>0</v>
      </c>
      <c r="Y51" s="634">
        <f t="shared" si="47"/>
        <v>0</v>
      </c>
      <c r="Z51" s="634">
        <f t="shared" si="47"/>
        <v>0</v>
      </c>
      <c r="AA51" s="634">
        <f t="shared" si="47"/>
        <v>0</v>
      </c>
      <c r="AB51" s="634">
        <f t="shared" si="47"/>
        <v>0</v>
      </c>
      <c r="AC51" s="634">
        <f t="shared" si="47"/>
        <v>0</v>
      </c>
      <c r="AD51" s="634">
        <f t="shared" si="47"/>
        <v>0</v>
      </c>
      <c r="AE51" s="634">
        <f t="shared" si="47"/>
        <v>0</v>
      </c>
      <c r="AF51" s="634">
        <f t="shared" si="47"/>
        <v>0</v>
      </c>
      <c r="AG51" s="634">
        <f t="shared" si="47"/>
        <v>0</v>
      </c>
      <c r="AH51" s="634">
        <f t="shared" si="47"/>
        <v>0</v>
      </c>
      <c r="AI51" s="323">
        <f t="shared" si="40"/>
        <v>0</v>
      </c>
      <c r="AJ51" s="408"/>
      <c r="AK51" s="15"/>
      <c r="AL51" s="11"/>
      <c r="AM51" s="11"/>
      <c r="AN51" s="11"/>
      <c r="AO51" s="11"/>
      <c r="AP51" s="11"/>
      <c r="AQ51" s="11"/>
      <c r="AR51" s="11"/>
      <c r="AS51" s="11"/>
      <c r="AT51" s="65"/>
      <c r="AU51" s="65"/>
      <c r="BA51" s="158"/>
      <c r="BB51" s="158"/>
    </row>
    <row r="52" spans="2:54" ht="15.75" thickBot="1">
      <c r="B52" s="15"/>
      <c r="C52" s="1231">
        <f>C39</f>
        <v>8</v>
      </c>
      <c r="D52" s="1228">
        <f t="shared" si="38"/>
        <v>0</v>
      </c>
      <c r="E52" s="124"/>
      <c r="F52" s="124"/>
      <c r="G52" s="124"/>
      <c r="H52" s="327">
        <f t="shared" si="41"/>
        <v>0</v>
      </c>
      <c r="I52" s="114"/>
      <c r="J52" s="634">
        <f t="shared" ref="J52:AH52" si="48">IF($I19&gt;=25,$H52,IF(J$44&lt;=$I19,$H52,IF(J$44&lt;=($I19*($W19+1)),$H52,0)))</f>
        <v>0</v>
      </c>
      <c r="K52" s="634">
        <f t="shared" si="48"/>
        <v>0</v>
      </c>
      <c r="L52" s="634">
        <f t="shared" si="48"/>
        <v>0</v>
      </c>
      <c r="M52" s="634">
        <f t="shared" si="48"/>
        <v>0</v>
      </c>
      <c r="N52" s="634">
        <f t="shared" si="48"/>
        <v>0</v>
      </c>
      <c r="O52" s="634">
        <f t="shared" si="48"/>
        <v>0</v>
      </c>
      <c r="P52" s="634">
        <f t="shared" si="48"/>
        <v>0</v>
      </c>
      <c r="Q52" s="634">
        <f t="shared" si="48"/>
        <v>0</v>
      </c>
      <c r="R52" s="634">
        <f t="shared" si="48"/>
        <v>0</v>
      </c>
      <c r="S52" s="634">
        <f t="shared" si="48"/>
        <v>0</v>
      </c>
      <c r="T52" s="634">
        <f t="shared" si="48"/>
        <v>0</v>
      </c>
      <c r="U52" s="634">
        <f t="shared" si="48"/>
        <v>0</v>
      </c>
      <c r="V52" s="634">
        <f t="shared" si="48"/>
        <v>0</v>
      </c>
      <c r="W52" s="634">
        <f t="shared" si="48"/>
        <v>0</v>
      </c>
      <c r="X52" s="634">
        <f t="shared" si="48"/>
        <v>0</v>
      </c>
      <c r="Y52" s="634">
        <f t="shared" si="48"/>
        <v>0</v>
      </c>
      <c r="Z52" s="634">
        <f t="shared" si="48"/>
        <v>0</v>
      </c>
      <c r="AA52" s="634">
        <f t="shared" si="48"/>
        <v>0</v>
      </c>
      <c r="AB52" s="634">
        <f t="shared" si="48"/>
        <v>0</v>
      </c>
      <c r="AC52" s="634">
        <f t="shared" si="48"/>
        <v>0</v>
      </c>
      <c r="AD52" s="634">
        <f t="shared" si="48"/>
        <v>0</v>
      </c>
      <c r="AE52" s="634">
        <f t="shared" si="48"/>
        <v>0</v>
      </c>
      <c r="AF52" s="634">
        <f t="shared" si="48"/>
        <v>0</v>
      </c>
      <c r="AG52" s="634">
        <f t="shared" si="48"/>
        <v>0</v>
      </c>
      <c r="AH52" s="634">
        <f t="shared" si="48"/>
        <v>0</v>
      </c>
      <c r="AI52" s="323">
        <f t="shared" si="40"/>
        <v>0</v>
      </c>
      <c r="AJ52" s="408"/>
      <c r="AK52" s="15"/>
      <c r="AL52" s="11"/>
      <c r="AM52" s="11"/>
      <c r="AN52" s="11"/>
      <c r="AO52" s="11"/>
      <c r="AP52" s="11"/>
      <c r="AQ52" s="11"/>
      <c r="AR52" s="11"/>
      <c r="AS52" s="11"/>
      <c r="AT52" s="11"/>
      <c r="AU52" s="11"/>
    </row>
    <row r="53" spans="2:54" ht="15.75" thickBot="1">
      <c r="B53" s="15"/>
      <c r="C53" s="1230">
        <f t="shared" si="37"/>
        <v>9</v>
      </c>
      <c r="D53" s="1226">
        <f t="shared" si="38"/>
        <v>0</v>
      </c>
      <c r="E53" s="558"/>
      <c r="F53" s="558"/>
      <c r="G53" s="558"/>
      <c r="H53" s="521">
        <f t="shared" si="41"/>
        <v>0</v>
      </c>
      <c r="I53" s="520"/>
      <c r="J53" s="634">
        <f t="shared" ref="J53:AH53" si="49">IF($I20&gt;=25,$H53,IF(J$44&lt;=$I20,$H53,IF(J$44&lt;=($I20*($W20+1)),$H53,0)))</f>
        <v>0</v>
      </c>
      <c r="K53" s="634">
        <f t="shared" si="49"/>
        <v>0</v>
      </c>
      <c r="L53" s="634">
        <f t="shared" si="49"/>
        <v>0</v>
      </c>
      <c r="M53" s="634">
        <f t="shared" si="49"/>
        <v>0</v>
      </c>
      <c r="N53" s="634">
        <f t="shared" si="49"/>
        <v>0</v>
      </c>
      <c r="O53" s="634">
        <f t="shared" si="49"/>
        <v>0</v>
      </c>
      <c r="P53" s="634">
        <f t="shared" si="49"/>
        <v>0</v>
      </c>
      <c r="Q53" s="634">
        <f t="shared" si="49"/>
        <v>0</v>
      </c>
      <c r="R53" s="634">
        <f t="shared" si="49"/>
        <v>0</v>
      </c>
      <c r="S53" s="634">
        <f t="shared" si="49"/>
        <v>0</v>
      </c>
      <c r="T53" s="634">
        <f t="shared" si="49"/>
        <v>0</v>
      </c>
      <c r="U53" s="634">
        <f t="shared" si="49"/>
        <v>0</v>
      </c>
      <c r="V53" s="634">
        <f t="shared" si="49"/>
        <v>0</v>
      </c>
      <c r="W53" s="634">
        <f t="shared" si="49"/>
        <v>0</v>
      </c>
      <c r="X53" s="634">
        <f t="shared" si="49"/>
        <v>0</v>
      </c>
      <c r="Y53" s="634">
        <f t="shared" si="49"/>
        <v>0</v>
      </c>
      <c r="Z53" s="634">
        <f t="shared" si="49"/>
        <v>0</v>
      </c>
      <c r="AA53" s="634">
        <f t="shared" si="49"/>
        <v>0</v>
      </c>
      <c r="AB53" s="634">
        <f t="shared" si="49"/>
        <v>0</v>
      </c>
      <c r="AC53" s="634">
        <f t="shared" si="49"/>
        <v>0</v>
      </c>
      <c r="AD53" s="634">
        <f t="shared" si="49"/>
        <v>0</v>
      </c>
      <c r="AE53" s="634">
        <f t="shared" si="49"/>
        <v>0</v>
      </c>
      <c r="AF53" s="634">
        <f t="shared" si="49"/>
        <v>0</v>
      </c>
      <c r="AG53" s="634">
        <f t="shared" si="49"/>
        <v>0</v>
      </c>
      <c r="AH53" s="634">
        <f t="shared" si="49"/>
        <v>0</v>
      </c>
      <c r="AI53" s="323">
        <f t="shared" si="40"/>
        <v>0</v>
      </c>
      <c r="AJ53" s="408"/>
      <c r="AK53" s="15"/>
      <c r="AL53" s="11"/>
      <c r="AM53" s="11"/>
      <c r="AN53" s="11"/>
      <c r="AO53" s="11"/>
      <c r="AP53" s="11"/>
      <c r="AQ53" s="11"/>
      <c r="AR53" s="11"/>
      <c r="AS53" s="11"/>
      <c r="AT53" s="11"/>
      <c r="AU53" s="11"/>
    </row>
    <row r="54" spans="2:54" ht="17.25" customHeight="1" thickBot="1">
      <c r="B54" s="15"/>
      <c r="C54" s="1231">
        <f t="shared" si="37"/>
        <v>10</v>
      </c>
      <c r="D54" s="1228">
        <f t="shared" si="38"/>
        <v>0</v>
      </c>
      <c r="E54" s="124"/>
      <c r="F54" s="124"/>
      <c r="G54" s="124"/>
      <c r="H54" s="327">
        <f t="shared" si="41"/>
        <v>0</v>
      </c>
      <c r="I54" s="114"/>
      <c r="J54" s="634">
        <f t="shared" ref="J54:AH54" si="50">IF($I21&gt;=25,$H54,IF(J$44&lt;=$I21,$H54,IF(J$44&lt;=($I21*($W21+1)),$H54,0)))</f>
        <v>0</v>
      </c>
      <c r="K54" s="634">
        <f t="shared" si="50"/>
        <v>0</v>
      </c>
      <c r="L54" s="634">
        <f t="shared" si="50"/>
        <v>0</v>
      </c>
      <c r="M54" s="634">
        <f t="shared" si="50"/>
        <v>0</v>
      </c>
      <c r="N54" s="634">
        <f t="shared" si="50"/>
        <v>0</v>
      </c>
      <c r="O54" s="634">
        <f t="shared" si="50"/>
        <v>0</v>
      </c>
      <c r="P54" s="634">
        <f t="shared" si="50"/>
        <v>0</v>
      </c>
      <c r="Q54" s="634">
        <f t="shared" si="50"/>
        <v>0</v>
      </c>
      <c r="R54" s="634">
        <f t="shared" si="50"/>
        <v>0</v>
      </c>
      <c r="S54" s="634">
        <f t="shared" si="50"/>
        <v>0</v>
      </c>
      <c r="T54" s="634">
        <f t="shared" si="50"/>
        <v>0</v>
      </c>
      <c r="U54" s="634">
        <f t="shared" si="50"/>
        <v>0</v>
      </c>
      <c r="V54" s="634">
        <f t="shared" si="50"/>
        <v>0</v>
      </c>
      <c r="W54" s="634">
        <f t="shared" si="50"/>
        <v>0</v>
      </c>
      <c r="X54" s="634">
        <f t="shared" si="50"/>
        <v>0</v>
      </c>
      <c r="Y54" s="634">
        <f t="shared" si="50"/>
        <v>0</v>
      </c>
      <c r="Z54" s="634">
        <f t="shared" si="50"/>
        <v>0</v>
      </c>
      <c r="AA54" s="634">
        <f t="shared" si="50"/>
        <v>0</v>
      </c>
      <c r="AB54" s="634">
        <f t="shared" si="50"/>
        <v>0</v>
      </c>
      <c r="AC54" s="634">
        <f t="shared" si="50"/>
        <v>0</v>
      </c>
      <c r="AD54" s="634">
        <f t="shared" si="50"/>
        <v>0</v>
      </c>
      <c r="AE54" s="634">
        <f t="shared" si="50"/>
        <v>0</v>
      </c>
      <c r="AF54" s="634">
        <f t="shared" si="50"/>
        <v>0</v>
      </c>
      <c r="AG54" s="634">
        <f t="shared" si="50"/>
        <v>0</v>
      </c>
      <c r="AH54" s="634">
        <f t="shared" si="50"/>
        <v>0</v>
      </c>
      <c r="AI54" s="324">
        <f>SUM(P54:AH54)</f>
        <v>0</v>
      </c>
      <c r="AJ54" s="409"/>
      <c r="AK54" s="15"/>
      <c r="AL54" s="11"/>
      <c r="AM54" s="11"/>
      <c r="AN54" s="11"/>
      <c r="AO54" s="11"/>
      <c r="AP54" s="11"/>
      <c r="AQ54" s="11"/>
      <c r="AR54" s="11"/>
      <c r="AS54" s="11"/>
      <c r="AT54" s="11"/>
      <c r="AU54" s="11"/>
    </row>
    <row r="55" spans="2:54" ht="15.75" thickBot="1">
      <c r="B55" s="15"/>
      <c r="C55" s="125"/>
      <c r="D55" s="122"/>
      <c r="E55" s="122"/>
      <c r="F55" s="122"/>
      <c r="G55" s="122"/>
      <c r="H55" s="112"/>
      <c r="I55" s="116" t="s">
        <v>29</v>
      </c>
      <c r="J55" s="325">
        <f t="shared" ref="J55:AH55" si="51">SUM(J45:J54)</f>
        <v>0</v>
      </c>
      <c r="K55" s="325">
        <f t="shared" si="51"/>
        <v>0</v>
      </c>
      <c r="L55" s="325">
        <f t="shared" si="51"/>
        <v>0</v>
      </c>
      <c r="M55" s="325">
        <f t="shared" si="51"/>
        <v>0</v>
      </c>
      <c r="N55" s="325">
        <f t="shared" si="51"/>
        <v>0</v>
      </c>
      <c r="O55" s="325">
        <f t="shared" si="51"/>
        <v>0</v>
      </c>
      <c r="P55" s="325">
        <f t="shared" si="51"/>
        <v>0</v>
      </c>
      <c r="Q55" s="325">
        <f t="shared" si="51"/>
        <v>0</v>
      </c>
      <c r="R55" s="325">
        <f t="shared" si="51"/>
        <v>0</v>
      </c>
      <c r="S55" s="325">
        <f t="shared" si="51"/>
        <v>0</v>
      </c>
      <c r="T55" s="325">
        <f t="shared" si="51"/>
        <v>0</v>
      </c>
      <c r="U55" s="325">
        <f t="shared" si="51"/>
        <v>0</v>
      </c>
      <c r="V55" s="325">
        <f t="shared" si="51"/>
        <v>0</v>
      </c>
      <c r="W55" s="325">
        <f t="shared" si="51"/>
        <v>0</v>
      </c>
      <c r="X55" s="325">
        <f t="shared" si="51"/>
        <v>0</v>
      </c>
      <c r="Y55" s="325">
        <f t="shared" si="51"/>
        <v>0</v>
      </c>
      <c r="Z55" s="325">
        <f t="shared" si="51"/>
        <v>0</v>
      </c>
      <c r="AA55" s="325">
        <f t="shared" si="51"/>
        <v>0</v>
      </c>
      <c r="AB55" s="325">
        <f t="shared" si="51"/>
        <v>0</v>
      </c>
      <c r="AC55" s="325">
        <f t="shared" si="51"/>
        <v>0</v>
      </c>
      <c r="AD55" s="325">
        <f t="shared" si="51"/>
        <v>0</v>
      </c>
      <c r="AE55" s="325">
        <f t="shared" si="51"/>
        <v>0</v>
      </c>
      <c r="AF55" s="325">
        <f t="shared" si="51"/>
        <v>0</v>
      </c>
      <c r="AG55" s="325">
        <f t="shared" si="51"/>
        <v>0</v>
      </c>
      <c r="AH55" s="325">
        <f t="shared" si="51"/>
        <v>0</v>
      </c>
      <c r="AI55" s="326">
        <f>SUM(AI45:AI54)</f>
        <v>0</v>
      </c>
      <c r="AJ55" s="410"/>
      <c r="AK55" s="15"/>
      <c r="AL55" s="11"/>
      <c r="AM55" s="11"/>
      <c r="AN55" s="11"/>
      <c r="AO55" s="11"/>
      <c r="AP55" s="11"/>
      <c r="AQ55" s="11"/>
      <c r="AR55" s="11"/>
      <c r="AS55" s="11"/>
      <c r="AT55" s="11"/>
      <c r="AU55" s="11"/>
    </row>
    <row r="56" spans="2:54" ht="24.75" customHeight="1" thickBot="1">
      <c r="B56" s="15"/>
      <c r="C56" s="127"/>
      <c r="D56" s="128"/>
      <c r="E56" s="128"/>
      <c r="F56" s="128"/>
      <c r="G56" s="128"/>
      <c r="H56" s="128"/>
      <c r="I56" s="128"/>
      <c r="J56" s="128"/>
      <c r="K56" s="128"/>
      <c r="L56" s="128"/>
      <c r="M56" s="128"/>
      <c r="N56" s="128"/>
      <c r="O56" s="128"/>
      <c r="P56" s="128"/>
      <c r="Q56" s="128"/>
      <c r="R56" s="128"/>
      <c r="S56" s="128"/>
      <c r="T56" s="128"/>
      <c r="U56" s="128"/>
      <c r="V56" s="129"/>
      <c r="W56" s="130"/>
      <c r="X56" s="130"/>
      <c r="Y56" s="130"/>
      <c r="Z56" s="130"/>
      <c r="AA56" s="130"/>
      <c r="AB56" s="130"/>
      <c r="AC56" s="130"/>
      <c r="AD56" s="130"/>
      <c r="AE56" s="130"/>
      <c r="AF56" s="130"/>
      <c r="AG56" s="130"/>
      <c r="AH56" s="130"/>
      <c r="AI56" s="131"/>
      <c r="AJ56" s="109"/>
      <c r="AK56" s="15"/>
      <c r="AL56" s="11"/>
      <c r="AM56" s="11"/>
      <c r="AN56" s="11"/>
      <c r="AO56" s="11"/>
      <c r="AP56" s="11"/>
      <c r="AQ56" s="11"/>
      <c r="AR56" s="11"/>
      <c r="AS56" s="11"/>
      <c r="AT56" s="65"/>
      <c r="AU56" s="11"/>
    </row>
    <row r="57" spans="2:54" ht="24.75" customHeight="1">
      <c r="B57" s="15"/>
      <c r="C57" s="132"/>
      <c r="D57" s="132"/>
      <c r="E57" s="132"/>
      <c r="F57" s="132"/>
      <c r="G57" s="132"/>
      <c r="H57" s="132"/>
      <c r="I57" s="132"/>
      <c r="J57" s="132"/>
      <c r="K57" s="132"/>
      <c r="L57" s="132"/>
      <c r="M57" s="132"/>
      <c r="N57" s="132"/>
      <c r="O57" s="132"/>
      <c r="P57" s="132"/>
      <c r="Q57" s="132"/>
      <c r="R57" s="132"/>
      <c r="S57" s="132"/>
      <c r="T57" s="132"/>
      <c r="U57" s="132"/>
      <c r="V57" s="132"/>
      <c r="W57" s="109"/>
      <c r="X57" s="109"/>
      <c r="Y57" s="109"/>
      <c r="Z57" s="109"/>
      <c r="AA57" s="109"/>
      <c r="AB57" s="109"/>
      <c r="AC57" s="109"/>
      <c r="AD57" s="109"/>
      <c r="AE57" s="109"/>
      <c r="AF57" s="109"/>
      <c r="AG57" s="109"/>
      <c r="AH57" s="109"/>
      <c r="AI57" s="109"/>
      <c r="AJ57" s="109"/>
      <c r="AK57" s="15"/>
      <c r="AL57" s="11"/>
      <c r="AM57" s="11"/>
      <c r="AN57" s="11"/>
      <c r="AO57" s="11"/>
      <c r="AP57" s="11"/>
      <c r="AQ57" s="11"/>
      <c r="AR57" s="11"/>
      <c r="AS57" s="11"/>
      <c r="AT57" s="65"/>
      <c r="AU57" s="11"/>
    </row>
    <row r="58" spans="2:54">
      <c r="B58" s="15"/>
      <c r="C58" s="23"/>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5"/>
      <c r="AL58" s="11"/>
      <c r="AM58" s="11"/>
      <c r="AN58" s="11"/>
      <c r="AO58" s="11"/>
      <c r="AP58" s="11"/>
      <c r="AQ58" s="11"/>
      <c r="AR58" s="11"/>
      <c r="AS58" s="11"/>
      <c r="AT58" s="65"/>
      <c r="AU58" s="11"/>
    </row>
    <row r="59" spans="2:54">
      <c r="B59" s="15"/>
      <c r="C59" s="23"/>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5"/>
      <c r="AL59" s="11"/>
      <c r="AM59" s="11"/>
      <c r="AN59" s="11"/>
      <c r="AO59" s="11"/>
      <c r="AP59" s="11"/>
      <c r="AQ59" s="11"/>
      <c r="AR59" s="11"/>
      <c r="AS59" s="11"/>
      <c r="AT59" s="65"/>
      <c r="AU59" s="11"/>
    </row>
    <row r="60" spans="2:54" ht="15.75" thickBot="1">
      <c r="B60" s="133"/>
      <c r="C60" s="591"/>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15"/>
      <c r="AL60" s="11"/>
      <c r="AM60" s="11"/>
      <c r="AN60" s="11"/>
      <c r="AO60" s="11"/>
      <c r="AP60" s="11"/>
      <c r="AQ60" s="11"/>
      <c r="AR60" s="11"/>
      <c r="AS60" s="11"/>
      <c r="AT60" s="11"/>
      <c r="AU60" s="11"/>
    </row>
    <row r="61" spans="2:54">
      <c r="AB61" s="3"/>
      <c r="AC61" s="3"/>
      <c r="AD61" s="3"/>
      <c r="AE61" s="3"/>
      <c r="AT61" s="75"/>
    </row>
    <row r="62" spans="2:54">
      <c r="AB62" s="3"/>
      <c r="AC62" s="3"/>
      <c r="AD62" s="3"/>
      <c r="AE62" s="3"/>
      <c r="AT62" s="75"/>
    </row>
    <row r="63" spans="2:54">
      <c r="AT63" s="75"/>
    </row>
    <row r="64" spans="2:54">
      <c r="AT64" s="75"/>
    </row>
    <row r="65" spans="46:46">
      <c r="AT65" s="75"/>
    </row>
    <row r="66" spans="46:46">
      <c r="AT66" s="75"/>
    </row>
    <row r="67" spans="46:46">
      <c r="AT67" s="75"/>
    </row>
    <row r="68" spans="46:46">
      <c r="AT68" s="75"/>
    </row>
    <row r="69" spans="46:46">
      <c r="AT69" s="75"/>
    </row>
    <row r="70" spans="46:46">
      <c r="AT70" s="75"/>
    </row>
    <row r="71" spans="46:46">
      <c r="AT71" s="75"/>
    </row>
    <row r="72" spans="46:46">
      <c r="AT72" s="75"/>
    </row>
    <row r="73" spans="46:46">
      <c r="AT73" s="75"/>
    </row>
    <row r="75" spans="46:46">
      <c r="AT75" s="75"/>
    </row>
    <row r="77" spans="46:46">
      <c r="AT77" s="75"/>
    </row>
    <row r="79" spans="46:46">
      <c r="AT79" s="75"/>
    </row>
    <row r="81" spans="46:46">
      <c r="AT81" s="75"/>
    </row>
    <row r="83" spans="46:46">
      <c r="AT83" s="75"/>
    </row>
    <row r="85" spans="46:46">
      <c r="AT85" s="75"/>
    </row>
    <row r="87" spans="46:46">
      <c r="AT87" s="75"/>
    </row>
    <row r="88" spans="46:46">
      <c r="AT88" s="3">
        <v>76</v>
      </c>
    </row>
    <row r="89" spans="46:46">
      <c r="AT89" s="75">
        <v>77</v>
      </c>
    </row>
    <row r="90" spans="46:46">
      <c r="AT90" s="3">
        <v>78</v>
      </c>
    </row>
  </sheetData>
  <sheetProtection algorithmName="SHA-512" hashValue="bw27k1VRW/3GkuzHU1F+gnzv8wVMTJfFUaCY9yKBj/DqoqrnM++7DCv02c8ZJx4F2LY5/GpzvNMSDlQ/tgyIVQ==" saltValue="xt5sHkp+Vu8Zw+JfaZVB9g==" spinCount="100000" sheet="1" objects="1" scenarios="1"/>
  <protectedRanges>
    <protectedRange sqref="U12:W21 Y12:Z21 D12:N21" name="Intervalo1"/>
  </protectedRanges>
  <mergeCells count="28">
    <mergeCell ref="J9:O9"/>
    <mergeCell ref="Q9:R9"/>
    <mergeCell ref="C24:D24"/>
    <mergeCell ref="C11:F11"/>
    <mergeCell ref="C5:E5"/>
    <mergeCell ref="C6:I6"/>
    <mergeCell ref="C7:E7"/>
    <mergeCell ref="F18:G18"/>
    <mergeCell ref="F19:G19"/>
    <mergeCell ref="F20:G20"/>
    <mergeCell ref="F21:G21"/>
    <mergeCell ref="F17:G17"/>
    <mergeCell ref="C2:D2"/>
    <mergeCell ref="Y8:AC8"/>
    <mergeCell ref="J8:X8"/>
    <mergeCell ref="H31:I31"/>
    <mergeCell ref="H44:I44"/>
    <mergeCell ref="C25:D25"/>
    <mergeCell ref="J29:AI29"/>
    <mergeCell ref="J30:AH30"/>
    <mergeCell ref="C27:F27"/>
    <mergeCell ref="C26:D26"/>
    <mergeCell ref="F10:G10"/>
    <mergeCell ref="F12:G12"/>
    <mergeCell ref="F13:G13"/>
    <mergeCell ref="F14:G14"/>
    <mergeCell ref="F15:G15"/>
    <mergeCell ref="F16:G16"/>
  </mergeCells>
  <phoneticPr fontId="78" type="noConversion"/>
  <conditionalFormatting sqref="D12:F21 H12:I21">
    <cfRule type="containsBlanks" dxfId="44" priority="10">
      <formula>LEN(TRIM(D12))=0</formula>
    </cfRule>
  </conditionalFormatting>
  <conditionalFormatting sqref="J12:N21 U12:W21 Y12:Z21">
    <cfRule type="containsBlanks" dxfId="43" priority="9">
      <formula>LEN(TRIM(J12))=0</formula>
    </cfRule>
  </conditionalFormatting>
  <hyperlinks>
    <hyperlink ref="J2" location="Home!A1" display="Home"/>
    <hyperlink ref="H2" location="'0. Ajuda'!Área_de_Impressão" display="Ajuda"/>
  </hyperlinks>
  <pageMargins left="0.7" right="0.7" top="0.75" bottom="0.75" header="0.3" footer="0.3"/>
  <pageSetup paperSize="9" scale="22" fitToHeight="0" orientation="landscape" r:id="rId1"/>
  <ignoredErrors>
    <ignoredError sqref="S22"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'AP.2. Fatores de conversão'!$M$2:$M$3</xm:f>
          </x14:formula1>
          <xm:sqref>E12:E21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94"/>
  <sheetViews>
    <sheetView showGridLines="0" topLeftCell="A10" zoomScale="70" zoomScaleNormal="70" workbookViewId="0">
      <selection activeCell="F13" sqref="F13:G13"/>
    </sheetView>
  </sheetViews>
  <sheetFormatPr defaultColWidth="9.140625" defaultRowHeight="15"/>
  <cols>
    <col min="1" max="2" width="9.140625" style="3"/>
    <col min="3" max="3" width="11.5703125" style="1" customWidth="1"/>
    <col min="4" max="4" width="54.42578125" style="3" customWidth="1"/>
    <col min="5" max="5" width="21.7109375" style="3" customWidth="1"/>
    <col min="6" max="6" width="64.7109375" style="3" customWidth="1"/>
    <col min="7" max="7" width="35.140625" style="3" customWidth="1"/>
    <col min="8" max="8" width="17.28515625" style="3" customWidth="1"/>
    <col min="9" max="16" width="13.5703125" style="3" customWidth="1"/>
    <col min="17" max="17" width="16.5703125" style="3" customWidth="1"/>
    <col min="18" max="21" width="13.5703125" style="3" customWidth="1"/>
    <col min="22" max="22" width="18" style="3" customWidth="1"/>
    <col min="23" max="23" width="18.42578125" style="3" customWidth="1"/>
    <col min="24" max="24" width="14.5703125" style="3" customWidth="1"/>
    <col min="25" max="25" width="17.5703125" style="3" customWidth="1"/>
    <col min="26" max="28" width="13.5703125" style="3" customWidth="1"/>
    <col min="29" max="29" width="22.5703125" style="3" customWidth="1"/>
    <col min="30" max="30" width="13.5703125" style="3" customWidth="1"/>
    <col min="31" max="32" width="13.5703125" style="4" customWidth="1"/>
    <col min="33" max="34" width="13.5703125" style="3" customWidth="1"/>
    <col min="35" max="35" width="22.7109375" style="3" customWidth="1"/>
    <col min="36" max="36" width="20.5703125" style="3" customWidth="1"/>
    <col min="37" max="37" width="19" style="3" customWidth="1"/>
    <col min="38" max="38" width="16.7109375" style="3" customWidth="1"/>
    <col min="39" max="42" width="12.85546875" style="3" customWidth="1"/>
    <col min="43" max="43" width="25.28515625" style="3" customWidth="1"/>
    <col min="44" max="44" width="25.28515625" style="3" hidden="1" customWidth="1"/>
    <col min="45" max="45" width="25.28515625" style="3" customWidth="1"/>
    <col min="46" max="46" width="17.5703125" style="3" customWidth="1"/>
    <col min="47" max="47" width="12.85546875" style="3" customWidth="1"/>
    <col min="48" max="48" width="9.140625" style="3"/>
    <col min="49" max="49" width="11.85546875" style="3" customWidth="1"/>
    <col min="50" max="52" width="9.140625" style="3"/>
    <col min="53" max="53" width="18.5703125" style="3" customWidth="1"/>
    <col min="54" max="54" width="25.7109375" style="3" customWidth="1"/>
    <col min="55" max="58" width="18.5703125" style="3" customWidth="1"/>
    <col min="59" max="62" width="11.28515625" style="3" customWidth="1"/>
    <col min="63" max="16384" width="9.140625" style="3"/>
  </cols>
  <sheetData>
    <row r="1" spans="2:58" ht="23.25" customHeight="1">
      <c r="C1" s="3"/>
    </row>
    <row r="2" spans="2:58" ht="34.5" customHeight="1">
      <c r="B2" s="696"/>
      <c r="C2" s="1554" t="s">
        <v>303</v>
      </c>
      <c r="D2" s="1554"/>
      <c r="F2" s="647"/>
      <c r="H2" s="1136" t="s">
        <v>250</v>
      </c>
      <c r="J2" s="1137" t="s">
        <v>315</v>
      </c>
      <c r="O2" s="1127"/>
      <c r="P2" s="931"/>
      <c r="Q2" s="1127"/>
      <c r="R2" s="931"/>
    </row>
    <row r="3" spans="2:58" ht="15.75" thickBot="1">
      <c r="B3" s="560"/>
      <c r="D3" s="647"/>
      <c r="F3" s="647"/>
    </row>
    <row r="4" spans="2:58">
      <c r="B4" s="55"/>
      <c r="C4" s="56"/>
      <c r="D4" s="7"/>
      <c r="E4" s="7"/>
      <c r="F4" s="7"/>
      <c r="G4" s="7"/>
      <c r="H4" s="7"/>
      <c r="I4" s="7"/>
      <c r="J4" s="7"/>
      <c r="K4" s="7"/>
      <c r="L4" s="7"/>
      <c r="M4" s="7"/>
      <c r="N4" s="7"/>
      <c r="O4" s="7"/>
      <c r="P4" s="7"/>
      <c r="Q4" s="7"/>
      <c r="R4" s="7"/>
      <c r="S4" s="7"/>
      <c r="T4" s="7"/>
      <c r="U4" s="7"/>
      <c r="V4" s="7"/>
      <c r="W4" s="7"/>
      <c r="X4" s="7"/>
      <c r="Y4" s="7"/>
      <c r="Z4" s="7"/>
      <c r="AA4" s="7"/>
      <c r="AB4" s="7"/>
      <c r="AC4" s="7"/>
      <c r="AD4" s="7"/>
      <c r="AE4" s="57"/>
      <c r="AF4" s="57"/>
      <c r="AG4" s="7"/>
      <c r="AH4" s="7"/>
      <c r="AI4" s="7"/>
      <c r="AJ4" s="7"/>
      <c r="AK4" s="7"/>
      <c r="AL4" s="15"/>
      <c r="AM4" s="11"/>
      <c r="AN4" s="11"/>
      <c r="AO4" s="11"/>
      <c r="AP4" s="11"/>
      <c r="AQ4" s="11"/>
      <c r="AR4" s="11"/>
      <c r="AS4" s="11"/>
      <c r="AT4" s="11"/>
      <c r="AU4" s="11"/>
      <c r="AV4" s="11"/>
      <c r="AW4" s="11"/>
    </row>
    <row r="5" spans="2:58" ht="21">
      <c r="B5" s="15"/>
      <c r="C5" s="1480" t="s">
        <v>14</v>
      </c>
      <c r="D5" s="1480"/>
      <c r="E5" s="1480"/>
      <c r="F5" s="10"/>
      <c r="G5" s="619"/>
      <c r="H5" s="10"/>
      <c r="I5" s="294"/>
      <c r="J5" s="10"/>
      <c r="K5" s="11"/>
      <c r="L5" s="11"/>
      <c r="M5" s="11"/>
      <c r="N5" s="11"/>
      <c r="O5" s="11"/>
      <c r="P5" s="11"/>
      <c r="Q5" s="11"/>
      <c r="R5" s="11"/>
      <c r="S5" s="11"/>
      <c r="T5" s="11"/>
      <c r="U5" s="11"/>
      <c r="V5" s="11"/>
      <c r="W5" s="11"/>
      <c r="X5" s="11"/>
      <c r="Y5" s="11"/>
      <c r="Z5" s="11"/>
      <c r="AA5" s="11"/>
      <c r="AB5" s="11"/>
      <c r="AC5" s="11"/>
      <c r="AD5" s="11"/>
      <c r="AE5" s="11"/>
      <c r="AF5" s="11"/>
      <c r="AG5" s="11"/>
      <c r="AH5" s="11"/>
      <c r="AI5" s="11"/>
      <c r="AJ5" s="11"/>
      <c r="AL5" s="15"/>
      <c r="AM5" s="11"/>
      <c r="AN5" s="11"/>
      <c r="AO5" s="11"/>
      <c r="AP5" s="11"/>
      <c r="AQ5" s="11"/>
      <c r="AR5" s="11"/>
      <c r="AS5" s="11"/>
      <c r="AT5" s="11"/>
      <c r="AU5" s="11"/>
      <c r="AV5" s="11"/>
      <c r="AW5" s="11"/>
    </row>
    <row r="6" spans="2:58" ht="50.25" customHeight="1">
      <c r="B6" s="15"/>
      <c r="C6" s="1481" t="s">
        <v>526</v>
      </c>
      <c r="D6" s="1481"/>
      <c r="E6" s="1481"/>
      <c r="F6" s="1481"/>
      <c r="G6" s="1481"/>
      <c r="H6" s="1481"/>
      <c r="I6" s="1481"/>
      <c r="J6" s="1481"/>
      <c r="K6" s="11"/>
      <c r="L6" s="11"/>
      <c r="M6" s="11"/>
      <c r="N6" s="11"/>
      <c r="O6" s="11"/>
      <c r="P6" s="11"/>
      <c r="Q6" s="11"/>
      <c r="R6" s="11"/>
      <c r="S6" s="11"/>
      <c r="T6" s="11"/>
      <c r="U6" s="11"/>
      <c r="V6" s="11"/>
      <c r="W6" s="11"/>
      <c r="X6" s="11"/>
      <c r="Y6" s="11"/>
      <c r="Z6" s="11"/>
      <c r="AA6" s="11"/>
      <c r="AB6" s="11"/>
      <c r="AC6" s="11"/>
      <c r="AD6" s="11"/>
      <c r="AE6" s="36"/>
      <c r="AF6" s="36"/>
      <c r="AG6" s="11"/>
      <c r="AH6" s="11"/>
      <c r="AI6" s="11"/>
      <c r="AJ6" s="11"/>
      <c r="AL6" s="15"/>
      <c r="AM6" s="11"/>
      <c r="AN6" s="11"/>
      <c r="AO6" s="11"/>
      <c r="AP6" s="11"/>
      <c r="AQ6" s="11"/>
      <c r="AR6" s="11"/>
      <c r="AS6" s="11"/>
      <c r="AT6" s="11"/>
      <c r="AU6" s="11"/>
      <c r="AV6" s="11"/>
      <c r="AW6" s="11"/>
    </row>
    <row r="7" spans="2:58" ht="38.25" customHeight="1" thickBot="1">
      <c r="B7" s="15"/>
      <c r="C7" s="1482" t="s">
        <v>15</v>
      </c>
      <c r="D7" s="1482"/>
      <c r="E7" s="1482"/>
      <c r="F7" s="58"/>
      <c r="G7" s="620"/>
      <c r="H7" s="58"/>
      <c r="I7" s="295"/>
      <c r="J7" s="58"/>
      <c r="K7" s="11"/>
      <c r="L7" s="11"/>
      <c r="M7" s="11"/>
      <c r="N7" s="11"/>
      <c r="O7" s="11"/>
      <c r="P7" s="11"/>
      <c r="Q7" s="11"/>
      <c r="R7" s="11"/>
      <c r="S7" s="11"/>
      <c r="T7" s="11"/>
      <c r="U7" s="11"/>
      <c r="V7" s="11"/>
      <c r="W7" s="11"/>
      <c r="X7" s="11"/>
      <c r="Y7" s="11"/>
      <c r="Z7" s="11"/>
      <c r="AA7" s="11"/>
      <c r="AB7" s="11"/>
      <c r="AC7" s="11"/>
      <c r="AD7" s="11"/>
      <c r="AE7" s="11"/>
      <c r="AF7" s="11"/>
      <c r="AG7" s="11"/>
      <c r="AH7" s="11"/>
      <c r="AI7" s="11"/>
      <c r="AJ7" s="11"/>
      <c r="AL7" s="15"/>
      <c r="AM7" s="11"/>
      <c r="AN7" s="11"/>
      <c r="AO7" s="11"/>
      <c r="AP7" s="11"/>
      <c r="AQ7" s="11"/>
      <c r="AR7" s="11"/>
      <c r="AS7" s="11"/>
      <c r="AT7" s="11"/>
      <c r="AU7" s="11"/>
      <c r="AV7" s="11"/>
      <c r="AW7" s="11"/>
      <c r="BA7" s="11"/>
      <c r="BB7" s="11"/>
      <c r="BC7" s="11"/>
      <c r="BD7" s="11"/>
      <c r="BE7" s="11"/>
      <c r="BF7" s="11"/>
    </row>
    <row r="8" spans="2:58" s="62" customFormat="1" ht="15.75" thickBot="1">
      <c r="B8" s="59"/>
      <c r="C8" s="60"/>
      <c r="D8" s="61"/>
      <c r="E8" s="61"/>
      <c r="F8" s="61"/>
      <c r="G8" s="61"/>
      <c r="H8" s="61"/>
      <c r="I8" s="61"/>
      <c r="J8" s="61"/>
      <c r="K8" s="1498" t="s">
        <v>342</v>
      </c>
      <c r="L8" s="1499"/>
      <c r="M8" s="1499"/>
      <c r="N8" s="1499"/>
      <c r="O8" s="1499"/>
      <c r="P8" s="1499"/>
      <c r="Q8" s="1499"/>
      <c r="R8" s="1499"/>
      <c r="S8" s="1499"/>
      <c r="T8" s="1499"/>
      <c r="U8" s="1499"/>
      <c r="V8" s="1499"/>
      <c r="W8" s="1499"/>
      <c r="X8" s="1499"/>
      <c r="Y8" s="1500"/>
      <c r="Z8" s="1492" t="s">
        <v>0</v>
      </c>
      <c r="AA8" s="1493"/>
      <c r="AB8" s="1493"/>
      <c r="AC8" s="1493"/>
      <c r="AD8" s="1494"/>
      <c r="AE8" s="3"/>
      <c r="AF8" s="3"/>
      <c r="AI8" s="61"/>
      <c r="AJ8" s="158"/>
      <c r="AK8" s="158"/>
      <c r="AL8" s="1049"/>
      <c r="AM8" s="158"/>
      <c r="AN8" s="158"/>
      <c r="AO8" s="61"/>
      <c r="AP8" s="61"/>
      <c r="AQ8" s="61"/>
      <c r="AR8" s="61"/>
      <c r="AS8" s="61"/>
      <c r="AT8" s="61"/>
      <c r="AU8" s="61"/>
      <c r="AV8" s="61"/>
      <c r="AW8" s="11"/>
      <c r="AX8" s="61"/>
    </row>
    <row r="9" spans="2:58" s="75" customFormat="1" ht="51.75" customHeight="1" thickBot="1">
      <c r="B9" s="63"/>
      <c r="C9" s="64"/>
      <c r="D9" s="65"/>
      <c r="E9" s="65"/>
      <c r="F9" s="65"/>
      <c r="G9" s="65"/>
      <c r="H9" s="66" t="s">
        <v>346</v>
      </c>
      <c r="I9" s="201" t="s">
        <v>132</v>
      </c>
      <c r="J9" s="909" t="s">
        <v>214</v>
      </c>
      <c r="K9" s="1495" t="s">
        <v>80</v>
      </c>
      <c r="L9" s="1496"/>
      <c r="M9" s="1496"/>
      <c r="N9" s="1496"/>
      <c r="O9" s="1496"/>
      <c r="P9" s="1496"/>
      <c r="Q9" s="68" t="s">
        <v>50</v>
      </c>
      <c r="R9" s="1497" t="s">
        <v>2</v>
      </c>
      <c r="S9" s="1497"/>
      <c r="T9" s="887" t="s">
        <v>341</v>
      </c>
      <c r="U9" s="887" t="s">
        <v>82</v>
      </c>
      <c r="V9" s="70" t="s">
        <v>83</v>
      </c>
      <c r="W9" s="889" t="s">
        <v>51</v>
      </c>
      <c r="X9" s="72" t="s">
        <v>87</v>
      </c>
      <c r="Y9" s="73" t="s">
        <v>88</v>
      </c>
      <c r="Z9" s="74" t="s">
        <v>94</v>
      </c>
      <c r="AA9" s="160" t="s">
        <v>57</v>
      </c>
      <c r="AB9" s="1072" t="s">
        <v>403</v>
      </c>
      <c r="AC9" s="1117" t="s">
        <v>404</v>
      </c>
      <c r="AD9" s="73" t="s">
        <v>1</v>
      </c>
      <c r="AI9" s="65"/>
      <c r="AJ9" s="158"/>
      <c r="AK9" s="158"/>
      <c r="AL9" s="1049"/>
      <c r="AM9" s="158"/>
      <c r="AN9" s="158"/>
      <c r="AO9" s="65"/>
      <c r="AP9" s="65"/>
      <c r="AQ9" s="65"/>
      <c r="AR9" s="65"/>
      <c r="AS9" s="65"/>
      <c r="AT9" s="65"/>
      <c r="AU9" s="65"/>
      <c r="AV9" s="65"/>
      <c r="AW9" s="11"/>
      <c r="AX9" s="65"/>
    </row>
    <row r="10" spans="2:58" s="75" customFormat="1" ht="63" customHeight="1" thickBot="1">
      <c r="B10" s="63"/>
      <c r="C10" s="140" t="s">
        <v>9</v>
      </c>
      <c r="D10" s="141" t="s">
        <v>10</v>
      </c>
      <c r="E10" s="142" t="s">
        <v>208</v>
      </c>
      <c r="F10" s="1425" t="s">
        <v>17</v>
      </c>
      <c r="G10" s="1426"/>
      <c r="H10" s="143" t="s">
        <v>338</v>
      </c>
      <c r="I10" s="148" t="s">
        <v>89</v>
      </c>
      <c r="J10" s="148" t="s">
        <v>54</v>
      </c>
      <c r="K10" s="145" t="str">
        <f>'1. Identificação Ben. Oper.'!D48</f>
        <v>Energia Elétrica</v>
      </c>
      <c r="L10" s="146" t="str">
        <f>'1. Identificação Ben. Oper.'!E48</f>
        <v>Gás Natural</v>
      </c>
      <c r="M10" s="146" t="str">
        <f>'1. Identificação Ben. Oper.'!F48</f>
        <v/>
      </c>
      <c r="N10" s="146" t="str">
        <f>'1. Identificação Ben. Oper.'!G48</f>
        <v/>
      </c>
      <c r="O10" s="146" t="str">
        <f>'1. Identificação Ben. Oper.'!H48</f>
        <v/>
      </c>
      <c r="P10" s="146" t="s">
        <v>38</v>
      </c>
      <c r="Q10" s="147" t="s">
        <v>4</v>
      </c>
      <c r="R10" s="147" t="s">
        <v>81</v>
      </c>
      <c r="S10" s="147" t="s">
        <v>3</v>
      </c>
      <c r="T10" s="147" t="s">
        <v>5</v>
      </c>
      <c r="U10" s="147" t="s">
        <v>6</v>
      </c>
      <c r="V10" s="143" t="s">
        <v>4</v>
      </c>
      <c r="W10" s="143" t="s">
        <v>48</v>
      </c>
      <c r="X10" s="148" t="s">
        <v>86</v>
      </c>
      <c r="Y10" s="149" t="s">
        <v>52</v>
      </c>
      <c r="Z10" s="141" t="s">
        <v>48</v>
      </c>
      <c r="AA10" s="151" t="s">
        <v>48</v>
      </c>
      <c r="AB10" s="147" t="s">
        <v>48</v>
      </c>
      <c r="AC10" s="1118" t="s">
        <v>48</v>
      </c>
      <c r="AD10" s="149" t="s">
        <v>12</v>
      </c>
      <c r="AI10" s="65"/>
      <c r="AJ10" s="158"/>
      <c r="AK10" s="158"/>
      <c r="AL10" s="1049"/>
      <c r="AM10" s="158"/>
      <c r="AN10" s="158"/>
      <c r="AO10" s="65"/>
      <c r="AP10" s="65"/>
      <c r="AQ10" s="65"/>
      <c r="AR10" s="65"/>
      <c r="AS10" s="37"/>
      <c r="AT10" s="65"/>
      <c r="AU10" s="65"/>
      <c r="AV10" s="65"/>
      <c r="AW10" s="11"/>
      <c r="AX10" s="65"/>
    </row>
    <row r="11" spans="2:58" s="75" customFormat="1" ht="33.75" customHeight="1">
      <c r="B11" s="63"/>
      <c r="C11" s="1552" t="s">
        <v>281</v>
      </c>
      <c r="D11" s="1553"/>
      <c r="E11" s="1553"/>
      <c r="F11" s="152"/>
      <c r="G11" s="152"/>
      <c r="H11" s="152"/>
      <c r="I11" s="152"/>
      <c r="J11" s="152"/>
      <c r="K11" s="153"/>
      <c r="L11" s="152"/>
      <c r="M11" s="152"/>
      <c r="N11" s="152"/>
      <c r="O11" s="152"/>
      <c r="P11" s="152"/>
      <c r="Q11" s="152"/>
      <c r="R11" s="152"/>
      <c r="S11" s="152"/>
      <c r="T11" s="152"/>
      <c r="U11" s="152"/>
      <c r="V11" s="152"/>
      <c r="W11" s="152"/>
      <c r="X11" s="152"/>
      <c r="Y11" s="154"/>
      <c r="Z11" s="152"/>
      <c r="AA11" s="152"/>
      <c r="AB11" s="152"/>
      <c r="AC11" s="152"/>
      <c r="AD11" s="154"/>
      <c r="AI11" s="65"/>
      <c r="AJ11" s="158"/>
      <c r="AK11" s="158"/>
      <c r="AL11" s="1049"/>
      <c r="AM11" s="158"/>
      <c r="AN11" s="158"/>
      <c r="AO11" s="65"/>
      <c r="AP11" s="65"/>
      <c r="AQ11" s="65"/>
      <c r="AR11" s="39"/>
      <c r="AS11" s="37"/>
      <c r="AT11" s="65"/>
      <c r="AU11" s="65"/>
      <c r="AV11" s="65"/>
      <c r="AW11" s="11"/>
      <c r="AX11" s="65"/>
    </row>
    <row r="12" spans="2:58" ht="30" customHeight="1">
      <c r="B12" s="15"/>
      <c r="C12" s="165">
        <v>1</v>
      </c>
      <c r="D12" s="268"/>
      <c r="E12" s="365"/>
      <c r="F12" s="1505"/>
      <c r="G12" s="1506"/>
      <c r="H12" s="344"/>
      <c r="I12" s="574"/>
      <c r="J12" s="955" t="str">
        <f>IF(D12="","",'AP.1. Valores-Padrão'!$G$21)</f>
        <v/>
      </c>
      <c r="K12" s="895"/>
      <c r="L12" s="658"/>
      <c r="M12" s="658"/>
      <c r="N12" s="658"/>
      <c r="O12" s="658"/>
      <c r="P12" s="78">
        <f t="shared" ref="P12:P14" si="0">+SUM(K12:O12)</f>
        <v>0</v>
      </c>
      <c r="Q12" s="79">
        <f>+SUMPRODUCT('1. Identificação Ben. Oper.'!$D$54:$H$54,K12:O12)</f>
        <v>0</v>
      </c>
      <c r="R12" s="81">
        <f>+VLOOKUP($K$10,'AP.2. Fatores de conversão'!$A$5:$I$13,3,FALSE)*K12+VLOOKUP($L$10,'AP.2. Fatores de conversão'!$A$5:$I$13,3,FALSE)*L12+VLOOKUP($M$10,'AP.2. Fatores de conversão'!$A$5:$I$13,3,FALSE)*M12+VLOOKUP($N$10,'AP.2. Fatores de conversão'!$A$5:$I$13,3,FALSE)*N12+VLOOKUP($O$10,'AP.2. Fatores de conversão'!$A$5:$I$13,3,FALSE)*O12</f>
        <v>0</v>
      </c>
      <c r="S12" s="81">
        <f>+VLOOKUP($K$10,'AP.2. Fatores de conversão'!$A$5:$I$13,6,FALSE)*K12+VLOOKUP($L$10,'AP.2. Fatores de conversão'!$A$5:$I$13,6,FALSE)*L12+VLOOKUP($M$10,'AP.2. Fatores de conversão'!$A$5:$I$13,6,FALSE)*M12+VLOOKUP($N$10,'AP.2. Fatores de conversão'!$A$5:$I$13,6,FALSE)*N12+VLOOKUP($O$10,'AP.2. Fatores de conversão'!$A$5:$I$13,6,FALSE)*O12</f>
        <v>0</v>
      </c>
      <c r="T12" s="80">
        <f>IF('1. Identificação Ben. Oper.'!$D$52=0,0,S12/'1. Identificação Ben. Oper.'!$D$52)</f>
        <v>0</v>
      </c>
      <c r="U12" s="81">
        <f>(VLOOKUP($K$10,'AP.2. Fatores de conversão'!$A$5:$I$13,9,FALSE)*K12+VLOOKUP($L$10,'AP.2. Fatores de conversão'!$A$5:$I$13,9,FALSE)*L12+VLOOKUP($M$10,'AP.2. Fatores de conversão'!$A$5:$I$13,9,FALSE)*M12+VLOOKUP($N$10,'AP.2. Fatores de conversão'!$A$5:$I$13,9,FALSE)*N12+VLOOKUP($O$10,'AP.2. Fatores de conversão'!$A$5:$I$13,9,FALSE)*O12)/1000</f>
        <v>0</v>
      </c>
      <c r="V12" s="264"/>
      <c r="W12" s="264"/>
      <c r="X12" s="264"/>
      <c r="Y12" s="82">
        <f t="shared" ref="Y12:Y21" si="1">IF(OR(W12="",W12=0),0,IF(OR(X12="",X12=0),0,J12+1))</f>
        <v>0</v>
      </c>
      <c r="Z12" s="362"/>
      <c r="AA12" s="363"/>
      <c r="AB12" s="79">
        <f>IF(Z12="",0,IF(Z12=0,Z12+AA12,Z12+AA12-AC12*(1+AA12/Z12)))</f>
        <v>0</v>
      </c>
      <c r="AC12" s="1077"/>
      <c r="AD12" s="83">
        <f t="shared" ref="AD12:AD22" si="2">IF(Q12=0,0,(Z12+AA12)/Q12)</f>
        <v>0</v>
      </c>
      <c r="AE12" s="842"/>
      <c r="AF12" s="3"/>
      <c r="AI12" s="11"/>
      <c r="AJ12" s="158"/>
      <c r="AK12" s="158"/>
      <c r="AL12" s="1049"/>
      <c r="AM12" s="158"/>
      <c r="AN12" s="158"/>
      <c r="AO12" s="11"/>
      <c r="AP12" s="11"/>
      <c r="AQ12" s="11"/>
      <c r="AR12" s="11"/>
      <c r="AS12" s="37"/>
      <c r="AT12" s="65"/>
      <c r="AU12" s="65"/>
      <c r="AV12" s="65"/>
      <c r="AW12" s="11"/>
      <c r="AX12" s="11"/>
    </row>
    <row r="13" spans="2:58" ht="30" customHeight="1">
      <c r="B13" s="15"/>
      <c r="C13" s="165">
        <v>2</v>
      </c>
      <c r="D13" s="268"/>
      <c r="E13" s="365"/>
      <c r="F13" s="1505"/>
      <c r="G13" s="1506"/>
      <c r="H13" s="344"/>
      <c r="I13" s="575"/>
      <c r="J13" s="955" t="str">
        <f>IF(D13="","",'AP.1. Valores-Padrão'!$G$21)</f>
        <v/>
      </c>
      <c r="K13" s="895"/>
      <c r="L13" s="658"/>
      <c r="M13" s="658"/>
      <c r="N13" s="658"/>
      <c r="O13" s="658"/>
      <c r="P13" s="78">
        <f t="shared" si="0"/>
        <v>0</v>
      </c>
      <c r="Q13" s="79">
        <f>+SUMPRODUCT('1. Identificação Ben. Oper.'!$D$54:$H$54,K13:O13)</f>
        <v>0</v>
      </c>
      <c r="R13" s="81">
        <f>+VLOOKUP($K$10,'AP.2. Fatores de conversão'!$A$5:$I$13,3,FALSE)*K13+VLOOKUP($L$10,'AP.2. Fatores de conversão'!$A$5:$I$13,3,FALSE)*L13+VLOOKUP($M$10,'AP.2. Fatores de conversão'!$A$5:$I$13,3,FALSE)*M13+VLOOKUP($N$10,'AP.2. Fatores de conversão'!$A$5:$I$13,3,FALSE)*N13+VLOOKUP($O$10,'AP.2. Fatores de conversão'!$A$5:$I$13,3,FALSE)*O13</f>
        <v>0</v>
      </c>
      <c r="S13" s="81">
        <f>+VLOOKUP($K$10,'AP.2. Fatores de conversão'!$A$5:$I$13,6,FALSE)*K13+VLOOKUP($L$10,'AP.2. Fatores de conversão'!$A$5:$I$13,6,FALSE)*L13+VLOOKUP($M$10,'AP.2. Fatores de conversão'!$A$5:$I$13,6,FALSE)*M13+VLOOKUP($N$10,'AP.2. Fatores de conversão'!$A$5:$I$13,6,FALSE)*N13+VLOOKUP($O$10,'AP.2. Fatores de conversão'!$A$5:$I$13,6,FALSE)*O13</f>
        <v>0</v>
      </c>
      <c r="T13" s="80">
        <f>IF('1. Identificação Ben. Oper.'!$D$52=0,0,S13/'1. Identificação Ben. Oper.'!$D$52)</f>
        <v>0</v>
      </c>
      <c r="U13" s="81">
        <f>(VLOOKUP($K$10,'AP.2. Fatores de conversão'!$A$5:$I$13,9,FALSE)*K13+VLOOKUP($L$10,'AP.2. Fatores de conversão'!$A$5:$I$13,9,FALSE)*L13+VLOOKUP($M$10,'AP.2. Fatores de conversão'!$A$5:$I$13,9,FALSE)*M13+VLOOKUP($N$10,'AP.2. Fatores de conversão'!$A$5:$I$13,9,FALSE)*N13+VLOOKUP($O$10,'AP.2. Fatores de conversão'!$A$5:$I$13,9,FALSE)*O13)/1000</f>
        <v>0</v>
      </c>
      <c r="V13" s="264"/>
      <c r="W13" s="264"/>
      <c r="X13" s="264"/>
      <c r="Y13" s="82">
        <f t="shared" si="1"/>
        <v>0</v>
      </c>
      <c r="Z13" s="269"/>
      <c r="AA13" s="264"/>
      <c r="AB13" s="79">
        <f t="shared" ref="AB13:AB21" si="3">IF(Z13="",0,IF(Z13=0,Z13+AA13,Z13+AA13-AC13*(1+AA13/Z13)))</f>
        <v>0</v>
      </c>
      <c r="AC13" s="1077">
        <v>0</v>
      </c>
      <c r="AD13" s="83">
        <f t="shared" si="2"/>
        <v>0</v>
      </c>
      <c r="AE13" s="842"/>
      <c r="AF13" s="3"/>
      <c r="AI13" s="11"/>
      <c r="AJ13" s="158"/>
      <c r="AK13" s="158"/>
      <c r="AL13" s="1049"/>
      <c r="AM13" s="158"/>
      <c r="AN13" s="158"/>
      <c r="AO13" s="11"/>
      <c r="AP13" s="11"/>
      <c r="AQ13" s="11"/>
      <c r="AR13" s="11"/>
      <c r="AS13" s="84"/>
      <c r="AT13" s="65"/>
      <c r="AU13" s="65"/>
      <c r="AV13" s="65"/>
      <c r="AW13" s="11"/>
      <c r="AX13" s="11"/>
    </row>
    <row r="14" spans="2:58" ht="30" customHeight="1">
      <c r="B14" s="15"/>
      <c r="C14" s="165">
        <v>3</v>
      </c>
      <c r="D14" s="268"/>
      <c r="E14" s="365"/>
      <c r="F14" s="1505"/>
      <c r="G14" s="1506"/>
      <c r="H14" s="344"/>
      <c r="I14" s="344"/>
      <c r="J14" s="955" t="str">
        <f>IF(D14="","",'AP.1. Valores-Padrão'!$G$21)</f>
        <v/>
      </c>
      <c r="K14" s="895"/>
      <c r="L14" s="658"/>
      <c r="M14" s="658"/>
      <c r="N14" s="658"/>
      <c r="O14" s="658"/>
      <c r="P14" s="78">
        <f t="shared" si="0"/>
        <v>0</v>
      </c>
      <c r="Q14" s="79">
        <f>+SUMPRODUCT('1. Identificação Ben. Oper.'!$D$54:$H$54,K14:O14)</f>
        <v>0</v>
      </c>
      <c r="R14" s="81">
        <f>+VLOOKUP($K$10,'AP.2. Fatores de conversão'!$A$5:$I$13,3,FALSE)*K14+VLOOKUP($L$10,'AP.2. Fatores de conversão'!$A$5:$I$13,3,FALSE)*L14+VLOOKUP($M$10,'AP.2. Fatores de conversão'!$A$5:$I$13,3,FALSE)*M14+VLOOKUP($N$10,'AP.2. Fatores de conversão'!$A$5:$I$13,3,FALSE)*N14+VLOOKUP($O$10,'AP.2. Fatores de conversão'!$A$5:$I$13,3,FALSE)*O14</f>
        <v>0</v>
      </c>
      <c r="S14" s="81">
        <f>+VLOOKUP($K$10,'AP.2. Fatores de conversão'!$A$5:$I$13,6,FALSE)*K14+VLOOKUP($L$10,'AP.2. Fatores de conversão'!$A$5:$I$13,6,FALSE)*L14+VLOOKUP($M$10,'AP.2. Fatores de conversão'!$A$5:$I$13,6,FALSE)*M14+VLOOKUP($N$10,'AP.2. Fatores de conversão'!$A$5:$I$13,6,FALSE)*N14+VLOOKUP($O$10,'AP.2. Fatores de conversão'!$A$5:$I$13,6,FALSE)*O14</f>
        <v>0</v>
      </c>
      <c r="T14" s="80">
        <f>IF('1. Identificação Ben. Oper.'!$D$52=0,0,S14/'1. Identificação Ben. Oper.'!$D$52)</f>
        <v>0</v>
      </c>
      <c r="U14" s="81">
        <f>(VLOOKUP($K$10,'AP.2. Fatores de conversão'!$A$5:$I$13,9,FALSE)*K14+VLOOKUP($L$10,'AP.2. Fatores de conversão'!$A$5:$I$13,9,FALSE)*L14+VLOOKUP($M$10,'AP.2. Fatores de conversão'!$A$5:$I$13,9,FALSE)*M14+VLOOKUP($N$10,'AP.2. Fatores de conversão'!$A$5:$I$13,9,FALSE)*N14+VLOOKUP($O$10,'AP.2. Fatores de conversão'!$A$5:$I$13,9,FALSE)*O14)/1000</f>
        <v>0</v>
      </c>
      <c r="V14" s="264"/>
      <c r="W14" s="264"/>
      <c r="X14" s="264"/>
      <c r="Y14" s="82">
        <f t="shared" si="1"/>
        <v>0</v>
      </c>
      <c r="Z14" s="269"/>
      <c r="AA14" s="264"/>
      <c r="AB14" s="79">
        <f t="shared" si="3"/>
        <v>0</v>
      </c>
      <c r="AC14" s="1077">
        <v>0</v>
      </c>
      <c r="AD14" s="83">
        <f t="shared" si="2"/>
        <v>0</v>
      </c>
      <c r="AE14" s="842"/>
      <c r="AF14" s="3"/>
      <c r="AI14" s="11"/>
      <c r="AJ14" s="158"/>
      <c r="AK14" s="158"/>
      <c r="AL14" s="1049"/>
      <c r="AM14" s="158"/>
      <c r="AN14" s="158"/>
      <c r="AO14" s="11"/>
      <c r="AP14" s="11"/>
      <c r="AQ14" s="11"/>
      <c r="AR14" s="11"/>
      <c r="AS14" s="84"/>
      <c r="AT14" s="65"/>
      <c r="AU14" s="65"/>
      <c r="AV14" s="65"/>
      <c r="AW14" s="11"/>
      <c r="AX14" s="11"/>
    </row>
    <row r="15" spans="2:58" ht="30" customHeight="1">
      <c r="B15" s="15"/>
      <c r="C15" s="76">
        <v>4</v>
      </c>
      <c r="D15" s="268"/>
      <c r="E15" s="265"/>
      <c r="F15" s="1505"/>
      <c r="G15" s="1506"/>
      <c r="H15" s="344"/>
      <c r="I15" s="344"/>
      <c r="J15" s="955" t="str">
        <f>IF(D15="","",'AP.1. Valores-Padrão'!$G$21)</f>
        <v/>
      </c>
      <c r="K15" s="895"/>
      <c r="L15" s="658"/>
      <c r="M15" s="658"/>
      <c r="N15" s="658"/>
      <c r="O15" s="658"/>
      <c r="P15" s="78">
        <f t="shared" ref="P15:P21" si="4">+SUM(K15:O15)</f>
        <v>0</v>
      </c>
      <c r="Q15" s="79">
        <f>+SUMPRODUCT('1. Identificação Ben. Oper.'!$D$54:$H$54,K15:O15)</f>
        <v>0</v>
      </c>
      <c r="R15" s="81">
        <f>+VLOOKUP($K$10,'AP.2. Fatores de conversão'!$A$5:$I$13,3,FALSE)*K15+VLOOKUP($L$10,'AP.2. Fatores de conversão'!$A$5:$I$13,3,FALSE)*L15+VLOOKUP($M$10,'AP.2. Fatores de conversão'!$A$5:$I$13,3,FALSE)*M15+VLOOKUP($N$10,'AP.2. Fatores de conversão'!$A$5:$I$13,3,FALSE)*N15+VLOOKUP($O$10,'AP.2. Fatores de conversão'!$A$5:$I$13,3,FALSE)*O15</f>
        <v>0</v>
      </c>
      <c r="S15" s="81">
        <f>+VLOOKUP($K$10,'AP.2. Fatores de conversão'!$A$5:$I$13,6,FALSE)*K15+VLOOKUP($L$10,'AP.2. Fatores de conversão'!$A$5:$I$13,6,FALSE)*L15+VLOOKUP($M$10,'AP.2. Fatores de conversão'!$A$5:$I$13,6,FALSE)*M15+VLOOKUP($N$10,'AP.2. Fatores de conversão'!$A$5:$I$13,6,FALSE)*N15+VLOOKUP($O$10,'AP.2. Fatores de conversão'!$A$5:$I$13,6,FALSE)*O15</f>
        <v>0</v>
      </c>
      <c r="T15" s="80">
        <f>IF('1. Identificação Ben. Oper.'!$D$52=0,0,S15/'1. Identificação Ben. Oper.'!$D$52)</f>
        <v>0</v>
      </c>
      <c r="U15" s="81">
        <f>(VLOOKUP($K$10,'AP.2. Fatores de conversão'!$A$5:$I$13,9,FALSE)*K15+VLOOKUP($L$10,'AP.2. Fatores de conversão'!$A$5:$I$13,9,FALSE)*L15+VLOOKUP($M$10,'AP.2. Fatores de conversão'!$A$5:$I$13,9,FALSE)*M15+VLOOKUP($N$10,'AP.2. Fatores de conversão'!$A$5:$I$13,9,FALSE)*N15+VLOOKUP($O$10,'AP.2. Fatores de conversão'!$A$5:$I$13,9,FALSE)*O15)/1000</f>
        <v>0</v>
      </c>
      <c r="V15" s="264"/>
      <c r="W15" s="264"/>
      <c r="X15" s="264"/>
      <c r="Y15" s="82">
        <f t="shared" si="1"/>
        <v>0</v>
      </c>
      <c r="Z15" s="269"/>
      <c r="AA15" s="264"/>
      <c r="AB15" s="79">
        <f t="shared" si="3"/>
        <v>0</v>
      </c>
      <c r="AC15" s="1077">
        <v>0</v>
      </c>
      <c r="AD15" s="83">
        <f t="shared" si="2"/>
        <v>0</v>
      </c>
      <c r="AE15" s="842"/>
      <c r="AF15" s="3"/>
      <c r="AI15" s="11"/>
      <c r="AJ15" s="158"/>
      <c r="AK15" s="158"/>
      <c r="AL15" s="1049"/>
      <c r="AM15" s="158"/>
      <c r="AN15" s="158"/>
      <c r="AO15" s="11"/>
      <c r="AP15" s="11"/>
      <c r="AQ15" s="11"/>
      <c r="AR15" s="11"/>
      <c r="AS15" s="84"/>
      <c r="AT15" s="65"/>
      <c r="AU15" s="65"/>
      <c r="AV15" s="65"/>
      <c r="AW15" s="11"/>
      <c r="AX15" s="11"/>
    </row>
    <row r="16" spans="2:58" ht="30" customHeight="1">
      <c r="B16" s="15"/>
      <c r="C16" s="76">
        <v>5</v>
      </c>
      <c r="D16" s="268"/>
      <c r="E16" s="265"/>
      <c r="F16" s="1505"/>
      <c r="G16" s="1506"/>
      <c r="H16" s="344"/>
      <c r="I16" s="344"/>
      <c r="J16" s="955" t="str">
        <f>IF(D16="","",'AP.1. Valores-Padrão'!$G$21)</f>
        <v/>
      </c>
      <c r="K16" s="895"/>
      <c r="L16" s="658"/>
      <c r="M16" s="658"/>
      <c r="N16" s="658"/>
      <c r="O16" s="658"/>
      <c r="P16" s="78">
        <f t="shared" si="4"/>
        <v>0</v>
      </c>
      <c r="Q16" s="79">
        <f>+SUMPRODUCT('1. Identificação Ben. Oper.'!$D$54:$H$54,K16:O16)</f>
        <v>0</v>
      </c>
      <c r="R16" s="81">
        <f>+VLOOKUP($K$10,'AP.2. Fatores de conversão'!$A$5:$I$13,3,FALSE)*K16+VLOOKUP($L$10,'AP.2. Fatores de conversão'!$A$5:$I$13,3,FALSE)*L16+VLOOKUP($M$10,'AP.2. Fatores de conversão'!$A$5:$I$13,3,FALSE)*M16+VLOOKUP($N$10,'AP.2. Fatores de conversão'!$A$5:$I$13,3,FALSE)*N16+VLOOKUP($O$10,'AP.2. Fatores de conversão'!$A$5:$I$13,3,FALSE)*O16</f>
        <v>0</v>
      </c>
      <c r="S16" s="81">
        <f>+VLOOKUP($K$10,'AP.2. Fatores de conversão'!$A$5:$I$13,6,FALSE)*K16+VLOOKUP($L$10,'AP.2. Fatores de conversão'!$A$5:$I$13,6,FALSE)*L16+VLOOKUP($M$10,'AP.2. Fatores de conversão'!$A$5:$I$13,6,FALSE)*M16+VLOOKUP($N$10,'AP.2. Fatores de conversão'!$A$5:$I$13,6,FALSE)*N16+VLOOKUP($O$10,'AP.2. Fatores de conversão'!$A$5:$I$13,6,FALSE)*O16</f>
        <v>0</v>
      </c>
      <c r="T16" s="80">
        <f>IF('1. Identificação Ben. Oper.'!$D$52=0,0,S16/'1. Identificação Ben. Oper.'!$D$52)</f>
        <v>0</v>
      </c>
      <c r="U16" s="81">
        <f>(VLOOKUP($K$10,'AP.2. Fatores de conversão'!$A$5:$I$13,9,FALSE)*K16+VLOOKUP($L$10,'AP.2. Fatores de conversão'!$A$5:$I$13,9,FALSE)*L16+VLOOKUP($M$10,'AP.2. Fatores de conversão'!$A$5:$I$13,9,FALSE)*M16+VLOOKUP($N$10,'AP.2. Fatores de conversão'!$A$5:$I$13,9,FALSE)*N16+VLOOKUP($O$10,'AP.2. Fatores de conversão'!$A$5:$I$13,9,FALSE)*O16)/1000</f>
        <v>0</v>
      </c>
      <c r="V16" s="264"/>
      <c r="W16" s="264"/>
      <c r="X16" s="264"/>
      <c r="Y16" s="82">
        <f t="shared" si="1"/>
        <v>0</v>
      </c>
      <c r="Z16" s="269"/>
      <c r="AA16" s="264"/>
      <c r="AB16" s="79">
        <f t="shared" si="3"/>
        <v>0</v>
      </c>
      <c r="AC16" s="1077">
        <v>0</v>
      </c>
      <c r="AD16" s="83">
        <f t="shared" si="2"/>
        <v>0</v>
      </c>
      <c r="AE16" s="842"/>
      <c r="AF16" s="3"/>
      <c r="AI16" s="11"/>
      <c r="AJ16" s="158"/>
      <c r="AK16" s="158"/>
      <c r="AL16" s="1049"/>
      <c r="AM16" s="158"/>
      <c r="AN16" s="158"/>
      <c r="AO16" s="11"/>
      <c r="AP16" s="11"/>
      <c r="AQ16" s="11"/>
      <c r="AR16" s="11"/>
      <c r="AS16" s="84"/>
      <c r="AT16" s="65"/>
      <c r="AU16" s="65"/>
      <c r="AV16" s="65"/>
      <c r="AW16" s="11"/>
      <c r="AX16" s="11"/>
    </row>
    <row r="17" spans="2:61" ht="30" customHeight="1">
      <c r="B17" s="15"/>
      <c r="C17" s="76">
        <v>6</v>
      </c>
      <c r="D17" s="268"/>
      <c r="E17" s="265"/>
      <c r="F17" s="1505"/>
      <c r="G17" s="1506"/>
      <c r="H17" s="344"/>
      <c r="I17" s="344"/>
      <c r="J17" s="955" t="str">
        <f>IF(D17="","",'AP.1. Valores-Padrão'!$G$21)</f>
        <v/>
      </c>
      <c r="K17" s="895"/>
      <c r="L17" s="658"/>
      <c r="M17" s="658"/>
      <c r="N17" s="658"/>
      <c r="O17" s="658"/>
      <c r="P17" s="78">
        <f t="shared" si="4"/>
        <v>0</v>
      </c>
      <c r="Q17" s="79">
        <f>+SUMPRODUCT('1. Identificação Ben. Oper.'!$D$54:$H$54,K17:O17)</f>
        <v>0</v>
      </c>
      <c r="R17" s="81">
        <f>+VLOOKUP($K$10,'AP.2. Fatores de conversão'!$A$5:$I$13,3,FALSE)*K17+VLOOKUP($L$10,'AP.2. Fatores de conversão'!$A$5:$I$13,3,FALSE)*L17+VLOOKUP($M$10,'AP.2. Fatores de conversão'!$A$5:$I$13,3,FALSE)*M17+VLOOKUP($N$10,'AP.2. Fatores de conversão'!$A$5:$I$13,3,FALSE)*N17+VLOOKUP($O$10,'AP.2. Fatores de conversão'!$A$5:$I$13,3,FALSE)*O17</f>
        <v>0</v>
      </c>
      <c r="S17" s="81">
        <f>+VLOOKUP($K$10,'AP.2. Fatores de conversão'!$A$5:$I$13,6,FALSE)*K17+VLOOKUP($L$10,'AP.2. Fatores de conversão'!$A$5:$I$13,6,FALSE)*L17+VLOOKUP($M$10,'AP.2. Fatores de conversão'!$A$5:$I$13,6,FALSE)*M17+VLOOKUP($N$10,'AP.2. Fatores de conversão'!$A$5:$I$13,6,FALSE)*N17+VLOOKUP($O$10,'AP.2. Fatores de conversão'!$A$5:$I$13,6,FALSE)*O17</f>
        <v>0</v>
      </c>
      <c r="T17" s="80">
        <f>IF('1. Identificação Ben. Oper.'!$D$52=0,0,S17/'1. Identificação Ben. Oper.'!$D$52)</f>
        <v>0</v>
      </c>
      <c r="U17" s="81">
        <f>(VLOOKUP($K$10,'AP.2. Fatores de conversão'!$A$5:$I$13,9,FALSE)*K17+VLOOKUP($L$10,'AP.2. Fatores de conversão'!$A$5:$I$13,9,FALSE)*L17+VLOOKUP($M$10,'AP.2. Fatores de conversão'!$A$5:$I$13,9,FALSE)*M17+VLOOKUP($N$10,'AP.2. Fatores de conversão'!$A$5:$I$13,9,FALSE)*N17+VLOOKUP($O$10,'AP.2. Fatores de conversão'!$A$5:$I$13,9,FALSE)*O17)/1000</f>
        <v>0</v>
      </c>
      <c r="V17" s="264"/>
      <c r="W17" s="264"/>
      <c r="X17" s="264"/>
      <c r="Y17" s="82">
        <f t="shared" si="1"/>
        <v>0</v>
      </c>
      <c r="Z17" s="269"/>
      <c r="AA17" s="264"/>
      <c r="AB17" s="79">
        <f t="shared" si="3"/>
        <v>0</v>
      </c>
      <c r="AC17" s="1077">
        <v>0</v>
      </c>
      <c r="AD17" s="83">
        <f t="shared" si="2"/>
        <v>0</v>
      </c>
      <c r="AE17" s="842"/>
      <c r="AF17" s="3"/>
      <c r="AI17" s="11"/>
      <c r="AJ17" s="158"/>
      <c r="AK17" s="158"/>
      <c r="AL17" s="1049"/>
      <c r="AM17" s="158"/>
      <c r="AN17" s="158"/>
      <c r="AO17" s="11"/>
      <c r="AP17" s="11"/>
      <c r="AQ17" s="11"/>
      <c r="AR17" s="11"/>
      <c r="AS17" s="84"/>
      <c r="AT17" s="65"/>
      <c r="AU17" s="65"/>
      <c r="AV17" s="65"/>
      <c r="AW17" s="11"/>
      <c r="AX17" s="11"/>
    </row>
    <row r="18" spans="2:61" ht="30" customHeight="1">
      <c r="B18" s="15"/>
      <c r="C18" s="76">
        <v>7</v>
      </c>
      <c r="D18" s="268"/>
      <c r="E18" s="265"/>
      <c r="F18" s="1505"/>
      <c r="G18" s="1506"/>
      <c r="H18" s="344"/>
      <c r="I18" s="344"/>
      <c r="J18" s="955" t="str">
        <f>IF(D18="","",'AP.1. Valores-Padrão'!$G$21)</f>
        <v/>
      </c>
      <c r="K18" s="895"/>
      <c r="L18" s="658"/>
      <c r="M18" s="658"/>
      <c r="N18" s="658"/>
      <c r="O18" s="658"/>
      <c r="P18" s="78">
        <f t="shared" si="4"/>
        <v>0</v>
      </c>
      <c r="Q18" s="79">
        <f>+SUMPRODUCT('1. Identificação Ben. Oper.'!$D$54:$H$54,K18:O18)</f>
        <v>0</v>
      </c>
      <c r="R18" s="81">
        <f>+VLOOKUP($K$10,'AP.2. Fatores de conversão'!$A$5:$I$13,3,FALSE)*K18+VLOOKUP($L$10,'AP.2. Fatores de conversão'!$A$5:$I$13,3,FALSE)*L18+VLOOKUP($M$10,'AP.2. Fatores de conversão'!$A$5:$I$13,3,FALSE)*M18+VLOOKUP($N$10,'AP.2. Fatores de conversão'!$A$5:$I$13,3,FALSE)*N18+VLOOKUP($O$10,'AP.2. Fatores de conversão'!$A$5:$I$13,3,FALSE)*O18</f>
        <v>0</v>
      </c>
      <c r="S18" s="81">
        <f>+VLOOKUP($K$10,'AP.2. Fatores de conversão'!$A$5:$I$13,6,FALSE)*K18+VLOOKUP($L$10,'AP.2. Fatores de conversão'!$A$5:$I$13,6,FALSE)*L18+VLOOKUP($M$10,'AP.2. Fatores de conversão'!$A$5:$I$13,6,FALSE)*M18+VLOOKUP($N$10,'AP.2. Fatores de conversão'!$A$5:$I$13,6,FALSE)*N18+VLOOKUP($O$10,'AP.2. Fatores de conversão'!$A$5:$I$13,6,FALSE)*O18</f>
        <v>0</v>
      </c>
      <c r="T18" s="80">
        <f>IF('1. Identificação Ben. Oper.'!$D$52=0,0,S18/'1. Identificação Ben. Oper.'!$D$52)</f>
        <v>0</v>
      </c>
      <c r="U18" s="81">
        <f>(VLOOKUP($K$10,'AP.2. Fatores de conversão'!$A$5:$I$13,9,FALSE)*K18+VLOOKUP($L$10,'AP.2. Fatores de conversão'!$A$5:$I$13,9,FALSE)*L18+VLOOKUP($M$10,'AP.2. Fatores de conversão'!$A$5:$I$13,9,FALSE)*M18+VLOOKUP($N$10,'AP.2. Fatores de conversão'!$A$5:$I$13,9,FALSE)*N18+VLOOKUP($O$10,'AP.2. Fatores de conversão'!$A$5:$I$13,9,FALSE)*O18)/1000</f>
        <v>0</v>
      </c>
      <c r="V18" s="264"/>
      <c r="W18" s="264"/>
      <c r="X18" s="264"/>
      <c r="Y18" s="82">
        <f t="shared" si="1"/>
        <v>0</v>
      </c>
      <c r="Z18" s="269"/>
      <c r="AA18" s="264"/>
      <c r="AB18" s="79">
        <f t="shared" si="3"/>
        <v>0</v>
      </c>
      <c r="AC18" s="1077">
        <v>0</v>
      </c>
      <c r="AD18" s="83">
        <f t="shared" si="2"/>
        <v>0</v>
      </c>
      <c r="AE18" s="842"/>
      <c r="AF18" s="3"/>
      <c r="AI18" s="11"/>
      <c r="AJ18" s="158"/>
      <c r="AK18" s="158"/>
      <c r="AL18" s="1049"/>
      <c r="AM18" s="158"/>
      <c r="AN18" s="158"/>
      <c r="AO18" s="11"/>
      <c r="AP18" s="11"/>
      <c r="AQ18" s="11"/>
      <c r="AR18" s="11"/>
      <c r="AS18" s="84"/>
      <c r="AT18" s="65"/>
      <c r="AU18" s="65"/>
      <c r="AV18" s="65"/>
      <c r="AW18" s="11"/>
      <c r="AX18" s="11"/>
    </row>
    <row r="19" spans="2:61" ht="30" customHeight="1">
      <c r="B19" s="15"/>
      <c r="C19" s="166">
        <v>8</v>
      </c>
      <c r="D19" s="616"/>
      <c r="E19" s="265"/>
      <c r="F19" s="1505"/>
      <c r="G19" s="1506"/>
      <c r="H19" s="367"/>
      <c r="I19" s="367"/>
      <c r="J19" s="956" t="str">
        <f>IF(D19="","",'AP.1. Valores-Padrão'!$G$21)</f>
        <v/>
      </c>
      <c r="K19" s="896"/>
      <c r="L19" s="659"/>
      <c r="M19" s="659"/>
      <c r="N19" s="659"/>
      <c r="O19" s="659"/>
      <c r="P19" s="78">
        <f t="shared" si="4"/>
        <v>0</v>
      </c>
      <c r="Q19" s="79">
        <f>+SUMPRODUCT('1. Identificação Ben. Oper.'!$D$54:$H$54,K19:O19)</f>
        <v>0</v>
      </c>
      <c r="R19" s="81">
        <f>+VLOOKUP($K$10,'AP.2. Fatores de conversão'!$A$5:$I$13,3,FALSE)*K19+VLOOKUP($L$10,'AP.2. Fatores de conversão'!$A$5:$I$13,3,FALSE)*L19+VLOOKUP($M$10,'AP.2. Fatores de conversão'!$A$5:$I$13,3,FALSE)*M19+VLOOKUP($N$10,'AP.2. Fatores de conversão'!$A$5:$I$13,3,FALSE)*N19+VLOOKUP($O$10,'AP.2. Fatores de conversão'!$A$5:$I$13,3,FALSE)*O19</f>
        <v>0</v>
      </c>
      <c r="S19" s="81">
        <f>+VLOOKUP($K$10,'AP.2. Fatores de conversão'!$A$5:$I$13,6,FALSE)*K19+VLOOKUP($L$10,'AP.2. Fatores de conversão'!$A$5:$I$13,6,FALSE)*L19+VLOOKUP($M$10,'AP.2. Fatores de conversão'!$A$5:$I$13,6,FALSE)*M19+VLOOKUP($N$10,'AP.2. Fatores de conversão'!$A$5:$I$13,6,FALSE)*N19+VLOOKUP($O$10,'AP.2. Fatores de conversão'!$A$5:$I$13,6,FALSE)*O19</f>
        <v>0</v>
      </c>
      <c r="T19" s="80">
        <f>IF('1. Identificação Ben. Oper.'!$D$52=0,0,S19/'1. Identificação Ben. Oper.'!$D$52)</f>
        <v>0</v>
      </c>
      <c r="U19" s="81">
        <f>(VLOOKUP($K$10,'AP.2. Fatores de conversão'!$A$5:$I$13,9,FALSE)*K19+VLOOKUP($L$10,'AP.2. Fatores de conversão'!$A$5:$I$13,9,FALSE)*L19+VLOOKUP($M$10,'AP.2. Fatores de conversão'!$A$5:$I$13,9,FALSE)*M19+VLOOKUP($N$10,'AP.2. Fatores de conversão'!$A$5:$I$13,9,FALSE)*N19+VLOOKUP($O$10,'AP.2. Fatores de conversão'!$A$5:$I$13,9,FALSE)*O19)/1000</f>
        <v>0</v>
      </c>
      <c r="V19" s="361"/>
      <c r="W19" s="361"/>
      <c r="X19" s="361"/>
      <c r="Y19" s="82">
        <f t="shared" si="1"/>
        <v>0</v>
      </c>
      <c r="Z19" s="364"/>
      <c r="AA19" s="361"/>
      <c r="AB19" s="79">
        <f t="shared" si="3"/>
        <v>0</v>
      </c>
      <c r="AC19" s="1077">
        <v>0</v>
      </c>
      <c r="AD19" s="83">
        <f t="shared" si="2"/>
        <v>0</v>
      </c>
      <c r="AE19" s="842"/>
      <c r="AF19" s="3"/>
      <c r="AI19" s="11"/>
      <c r="AJ19" s="158"/>
      <c r="AK19" s="158"/>
      <c r="AL19" s="1049"/>
      <c r="AM19" s="158"/>
      <c r="AN19" s="158"/>
      <c r="AO19" s="11"/>
      <c r="AP19" s="11"/>
      <c r="AQ19" s="11"/>
      <c r="AR19" s="11"/>
      <c r="AS19" s="84"/>
      <c r="AT19" s="65"/>
      <c r="AU19" s="65"/>
      <c r="AV19" s="65"/>
      <c r="AW19" s="11"/>
      <c r="AX19" s="11"/>
    </row>
    <row r="20" spans="2:61" ht="30" customHeight="1">
      <c r="B20" s="15"/>
      <c r="C20" s="166">
        <v>9</v>
      </c>
      <c r="D20" s="616"/>
      <c r="E20" s="265"/>
      <c r="F20" s="1505"/>
      <c r="G20" s="1506"/>
      <c r="H20" s="367"/>
      <c r="I20" s="367"/>
      <c r="J20" s="956" t="str">
        <f>IF(D20="","",'AP.1. Valores-Padrão'!$G$21)</f>
        <v/>
      </c>
      <c r="K20" s="896"/>
      <c r="L20" s="659"/>
      <c r="M20" s="659"/>
      <c r="N20" s="659"/>
      <c r="O20" s="659"/>
      <c r="P20" s="78">
        <f t="shared" si="4"/>
        <v>0</v>
      </c>
      <c r="Q20" s="79">
        <f>+SUMPRODUCT('1. Identificação Ben. Oper.'!$D$54:$H$54,K20:O20)</f>
        <v>0</v>
      </c>
      <c r="R20" s="81">
        <f>+VLOOKUP($K$10,'AP.2. Fatores de conversão'!$A$5:$I$13,3,FALSE)*K20+VLOOKUP($L$10,'AP.2. Fatores de conversão'!$A$5:$I$13,3,FALSE)*L20+VLOOKUP($M$10,'AP.2. Fatores de conversão'!$A$5:$I$13,3,FALSE)*M20+VLOOKUP($N$10,'AP.2. Fatores de conversão'!$A$5:$I$13,3,FALSE)*N20+VLOOKUP($O$10,'AP.2. Fatores de conversão'!$A$5:$I$13,3,FALSE)*O20</f>
        <v>0</v>
      </c>
      <c r="S20" s="81">
        <f>+VLOOKUP($K$10,'AP.2. Fatores de conversão'!$A$5:$I$13,6,FALSE)*K20+VLOOKUP($L$10,'AP.2. Fatores de conversão'!$A$5:$I$13,6,FALSE)*L20+VLOOKUP($M$10,'AP.2. Fatores de conversão'!$A$5:$I$13,6,FALSE)*M20+VLOOKUP($N$10,'AP.2. Fatores de conversão'!$A$5:$I$13,6,FALSE)*N20+VLOOKUP($O$10,'AP.2. Fatores de conversão'!$A$5:$I$13,6,FALSE)*O20</f>
        <v>0</v>
      </c>
      <c r="T20" s="80">
        <f>IF('1. Identificação Ben. Oper.'!$D$52=0,0,S20/'1. Identificação Ben. Oper.'!$D$52)</f>
        <v>0</v>
      </c>
      <c r="U20" s="81">
        <f>(VLOOKUP($K$10,'AP.2. Fatores de conversão'!$A$5:$I$13,9,FALSE)*K20+VLOOKUP($L$10,'AP.2. Fatores de conversão'!$A$5:$I$13,9,FALSE)*L20+VLOOKUP($M$10,'AP.2. Fatores de conversão'!$A$5:$I$13,9,FALSE)*M20+VLOOKUP($N$10,'AP.2. Fatores de conversão'!$A$5:$I$13,9,FALSE)*N20+VLOOKUP($O$10,'AP.2. Fatores de conversão'!$A$5:$I$13,9,FALSE)*O20)/1000</f>
        <v>0</v>
      </c>
      <c r="V20" s="361"/>
      <c r="W20" s="361"/>
      <c r="X20" s="361"/>
      <c r="Y20" s="82">
        <f t="shared" si="1"/>
        <v>0</v>
      </c>
      <c r="Z20" s="364"/>
      <c r="AA20" s="361"/>
      <c r="AB20" s="79">
        <f t="shared" si="3"/>
        <v>0</v>
      </c>
      <c r="AC20" s="1077">
        <v>0</v>
      </c>
      <c r="AD20" s="83">
        <f t="shared" si="2"/>
        <v>0</v>
      </c>
      <c r="AE20" s="842"/>
      <c r="AF20" s="3"/>
      <c r="AI20" s="11"/>
      <c r="AJ20" s="158"/>
      <c r="AK20" s="158"/>
      <c r="AL20" s="1049"/>
      <c r="AM20" s="158"/>
      <c r="AN20" s="158"/>
      <c r="AO20" s="11"/>
      <c r="AP20" s="11"/>
      <c r="AQ20" s="11"/>
      <c r="AR20" s="11"/>
      <c r="AS20" s="84"/>
      <c r="AT20" s="65"/>
      <c r="AU20" s="65"/>
      <c r="AV20" s="65"/>
      <c r="AW20" s="11"/>
      <c r="AX20" s="11"/>
    </row>
    <row r="21" spans="2:61" ht="30" customHeight="1" thickBot="1">
      <c r="B21" s="15"/>
      <c r="C21" s="86">
        <v>10</v>
      </c>
      <c r="D21" s="270"/>
      <c r="E21" s="357"/>
      <c r="F21" s="1507"/>
      <c r="G21" s="1508"/>
      <c r="H21" s="347"/>
      <c r="I21" s="347"/>
      <c r="J21" s="957" t="str">
        <f>IF(D21="","",'AP.1. Valores-Padrão'!$G$21)</f>
        <v/>
      </c>
      <c r="K21" s="897"/>
      <c r="L21" s="659"/>
      <c r="M21" s="659"/>
      <c r="N21" s="659"/>
      <c r="O21" s="659"/>
      <c r="P21" s="78">
        <f t="shared" si="4"/>
        <v>0</v>
      </c>
      <c r="Q21" s="79">
        <f>+SUMPRODUCT('1. Identificação Ben. Oper.'!$D$54:$H$54,K21:O21)</f>
        <v>0</v>
      </c>
      <c r="R21" s="81">
        <f>+VLOOKUP($K$10,'AP.2. Fatores de conversão'!$A$5:$I$13,3,FALSE)*K21+VLOOKUP($L$10,'AP.2. Fatores de conversão'!$A$5:$I$13,3,FALSE)*L21+VLOOKUP($M$10,'AP.2. Fatores de conversão'!$A$5:$I$13,3,FALSE)*M21+VLOOKUP($N$10,'AP.2. Fatores de conversão'!$A$5:$I$13,3,FALSE)*N21+VLOOKUP($O$10,'AP.2. Fatores de conversão'!$A$5:$I$13,3,FALSE)*O21</f>
        <v>0</v>
      </c>
      <c r="S21" s="81">
        <f>+VLOOKUP($K$10,'AP.2. Fatores de conversão'!$A$5:$I$13,6,FALSE)*K21+VLOOKUP($L$10,'AP.2. Fatores de conversão'!$A$5:$I$13,6,FALSE)*L21+VLOOKUP($M$10,'AP.2. Fatores de conversão'!$A$5:$I$13,6,FALSE)*M21+VLOOKUP($N$10,'AP.2. Fatores de conversão'!$A$5:$I$13,6,FALSE)*N21+VLOOKUP($O$10,'AP.2. Fatores de conversão'!$A$5:$I$13,6,FALSE)*O21</f>
        <v>0</v>
      </c>
      <c r="T21" s="80">
        <f>IF('1. Identificação Ben. Oper.'!$D$52=0,0,S21/'1. Identificação Ben. Oper.'!$D$52)</f>
        <v>0</v>
      </c>
      <c r="U21" s="81">
        <f>(VLOOKUP($K$10,'AP.2. Fatores de conversão'!$A$5:$I$13,9,FALSE)*K21+VLOOKUP($L$10,'AP.2. Fatores de conversão'!$A$5:$I$13,9,FALSE)*L21+VLOOKUP($M$10,'AP.2. Fatores de conversão'!$A$5:$I$13,9,FALSE)*M21+VLOOKUP($N$10,'AP.2. Fatores de conversão'!$A$5:$I$13,9,FALSE)*N21+VLOOKUP($O$10,'AP.2. Fatores de conversão'!$A$5:$I$13,9,FALSE)*O21)/1000</f>
        <v>0</v>
      </c>
      <c r="V21" s="271"/>
      <c r="W21" s="271"/>
      <c r="X21" s="271"/>
      <c r="Y21" s="82">
        <f t="shared" si="1"/>
        <v>0</v>
      </c>
      <c r="Z21" s="335"/>
      <c r="AA21" s="361"/>
      <c r="AB21" s="79">
        <f t="shared" si="3"/>
        <v>0</v>
      </c>
      <c r="AC21" s="1077">
        <v>0</v>
      </c>
      <c r="AD21" s="83">
        <f t="shared" si="2"/>
        <v>0</v>
      </c>
      <c r="AE21" s="842"/>
      <c r="AF21" s="3"/>
      <c r="AI21" s="138"/>
      <c r="AJ21" s="158"/>
      <c r="AK21" s="158"/>
      <c r="AL21" s="1049"/>
      <c r="AM21" s="158"/>
      <c r="AN21" s="158"/>
      <c r="AO21" s="11"/>
      <c r="AP21" s="11"/>
      <c r="AQ21" s="11"/>
      <c r="AR21" s="11"/>
      <c r="AS21" s="84"/>
      <c r="AT21" s="65"/>
      <c r="AU21" s="65"/>
      <c r="AV21" s="65"/>
      <c r="AW21" s="11"/>
      <c r="AX21" s="138"/>
    </row>
    <row r="22" spans="2:61" thickBot="1">
      <c r="B22" s="15"/>
      <c r="C22" s="23"/>
      <c r="D22" s="11"/>
      <c r="E22" s="11"/>
      <c r="F22" s="11"/>
      <c r="G22" s="11"/>
      <c r="H22" s="11"/>
      <c r="I22" s="421">
        <f>SUM(I12:I21)</f>
        <v>0</v>
      </c>
      <c r="J22" s="11"/>
      <c r="K22" s="88">
        <f t="shared" ref="K22:Q22" si="5">SUM(K12:K21)</f>
        <v>0</v>
      </c>
      <c r="L22" s="89">
        <f t="shared" si="5"/>
        <v>0</v>
      </c>
      <c r="M22" s="89">
        <f t="shared" si="5"/>
        <v>0</v>
      </c>
      <c r="N22" s="89">
        <f t="shared" si="5"/>
        <v>0</v>
      </c>
      <c r="O22" s="89">
        <f t="shared" si="5"/>
        <v>0</v>
      </c>
      <c r="P22" s="89">
        <f t="shared" si="5"/>
        <v>0</v>
      </c>
      <c r="Q22" s="90">
        <f t="shared" si="5"/>
        <v>0</v>
      </c>
      <c r="R22" s="92">
        <f>SUM(R12:R21)</f>
        <v>0</v>
      </c>
      <c r="S22" s="92">
        <f>SUM(S12:S21)</f>
        <v>0</v>
      </c>
      <c r="T22" s="91">
        <f>IF('1. Identificação Ben. Oper.'!$D$52=0,0,S22/'1. Identificação Ben. Oper.'!$D$52)</f>
        <v>0</v>
      </c>
      <c r="U22" s="92">
        <f>SUM(U12:U21)</f>
        <v>0</v>
      </c>
      <c r="V22" s="167">
        <f>SUM(V12:V21)</f>
        <v>0</v>
      </c>
      <c r="W22" s="167">
        <f>SUM(W12:W21)</f>
        <v>0</v>
      </c>
      <c r="X22" s="1555"/>
      <c r="Y22" s="1556"/>
      <c r="Z22" s="168">
        <f>SUM(Z12:Z21)</f>
        <v>0</v>
      </c>
      <c r="AA22" s="168">
        <f>SUM(AA12:AA21)</f>
        <v>0</v>
      </c>
      <c r="AB22" s="168">
        <f>SUM(AB12:AB21)</f>
        <v>0</v>
      </c>
      <c r="AC22" s="168">
        <f>SUM(AC12:AC21)</f>
        <v>0</v>
      </c>
      <c r="AD22" s="285">
        <f t="shared" si="2"/>
        <v>0</v>
      </c>
      <c r="AE22" s="3"/>
      <c r="AF22" s="3"/>
      <c r="AL22" s="15"/>
      <c r="AM22" s="11"/>
      <c r="AN22" s="11"/>
      <c r="AO22" s="11"/>
      <c r="AP22" s="11"/>
      <c r="AQ22" s="138"/>
      <c r="AR22" s="158"/>
      <c r="AS22" s="158"/>
      <c r="AT22" s="158"/>
      <c r="AU22" s="158"/>
      <c r="AV22" s="158"/>
      <c r="AW22" s="11"/>
      <c r="AX22" s="138"/>
      <c r="AZ22" s="36"/>
      <c r="BA22" s="84"/>
      <c r="BB22" s="65"/>
      <c r="BC22" s="65"/>
      <c r="BD22" s="65"/>
      <c r="BE22" s="11"/>
    </row>
    <row r="23" spans="2:61" s="1" customFormat="1" ht="30" customHeight="1" thickBot="1">
      <c r="B23" s="9"/>
      <c r="C23" s="1449" t="s">
        <v>108</v>
      </c>
      <c r="D23" s="1450"/>
      <c r="E23" s="95">
        <f>Z22+AA22</f>
        <v>0</v>
      </c>
      <c r="F23" s="23"/>
      <c r="G23" s="23"/>
      <c r="H23" s="23"/>
      <c r="I23" s="23"/>
      <c r="J23" s="23"/>
      <c r="K23" s="23"/>
      <c r="L23" s="23"/>
      <c r="M23" s="23"/>
      <c r="N23" s="23"/>
      <c r="O23" s="60"/>
      <c r="P23" s="60"/>
      <c r="Q23" s="23"/>
      <c r="R23" s="23"/>
      <c r="S23" s="96"/>
      <c r="T23" s="96"/>
      <c r="U23" s="96"/>
      <c r="V23" s="96"/>
      <c r="W23" s="96"/>
      <c r="X23" s="96"/>
      <c r="Y23" s="894"/>
      <c r="Z23" s="485"/>
      <c r="AA23" s="485"/>
      <c r="AB23" s="485"/>
      <c r="AC23" s="60"/>
      <c r="AD23" s="60"/>
      <c r="AE23" s="60"/>
      <c r="AF23" s="60"/>
      <c r="AG23" s="60"/>
      <c r="AH23" s="96"/>
      <c r="AI23" s="60"/>
      <c r="AJ23" s="11"/>
      <c r="AK23" s="23"/>
      <c r="AL23" s="139"/>
      <c r="AM23" s="138"/>
      <c r="AN23" s="138"/>
      <c r="AO23" s="138"/>
      <c r="AP23" s="138"/>
      <c r="AQ23" s="138"/>
      <c r="AR23" s="138"/>
      <c r="AS23" s="138"/>
      <c r="AT23" s="138"/>
      <c r="AU23" s="23"/>
      <c r="AV23" s="23"/>
      <c r="AW23" s="11"/>
      <c r="AX23" s="138"/>
      <c r="AY23" s="138"/>
      <c r="AZ23" s="158"/>
      <c r="BA23" s="158"/>
      <c r="BB23" s="158"/>
      <c r="BC23" s="158"/>
      <c r="BD23" s="158"/>
      <c r="BE23" s="137"/>
      <c r="BF23" s="65"/>
      <c r="BG23" s="65"/>
      <c r="BH23" s="65"/>
      <c r="BI23" s="23"/>
    </row>
    <row r="24" spans="2:61" ht="30" customHeight="1" thickBot="1">
      <c r="B24" s="15"/>
      <c r="C24" s="1449" t="s">
        <v>244</v>
      </c>
      <c r="D24" s="1450"/>
      <c r="E24" s="95">
        <f>AB22</f>
        <v>0</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38"/>
      <c r="AL24" s="139"/>
      <c r="AM24" s="138"/>
      <c r="AN24" s="138"/>
      <c r="AO24" s="138"/>
      <c r="AP24" s="138"/>
      <c r="AQ24" s="138"/>
      <c r="AR24" s="138"/>
      <c r="AS24" s="138"/>
      <c r="AT24" s="138"/>
      <c r="AU24" s="138"/>
      <c r="AV24" s="138"/>
      <c r="AW24" s="11"/>
      <c r="AX24" s="138"/>
      <c r="AY24" s="138"/>
      <c r="AZ24" s="158"/>
      <c r="BA24" s="158"/>
      <c r="BB24" s="158"/>
      <c r="BC24" s="158"/>
      <c r="BD24" s="158"/>
      <c r="BE24" s="65"/>
      <c r="BF24" s="11"/>
    </row>
    <row r="25" spans="2:61" ht="30" customHeight="1" thickBot="1">
      <c r="B25" s="15"/>
      <c r="C25" s="1449" t="s">
        <v>410</v>
      </c>
      <c r="D25" s="1450"/>
      <c r="E25" s="95">
        <f>E23-E24</f>
        <v>0</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38"/>
      <c r="AL25" s="139"/>
      <c r="AM25" s="138"/>
      <c r="AN25" s="138"/>
      <c r="AO25" s="138"/>
      <c r="AP25" s="138"/>
      <c r="AQ25" s="138"/>
      <c r="AR25" s="138"/>
      <c r="AS25" s="138"/>
      <c r="AT25" s="138"/>
      <c r="AU25" s="138"/>
      <c r="AV25" s="138"/>
      <c r="AW25" s="11"/>
      <c r="AX25" s="138"/>
      <c r="AY25" s="138"/>
      <c r="AZ25" s="158"/>
      <c r="BA25" s="158"/>
      <c r="BB25" s="158"/>
      <c r="BC25" s="158"/>
      <c r="BD25" s="158"/>
      <c r="BE25" s="65"/>
      <c r="BF25" s="11"/>
    </row>
    <row r="26" spans="2:61">
      <c r="B26" s="15"/>
      <c r="C26" s="1451" t="s">
        <v>493</v>
      </c>
      <c r="D26" s="1451"/>
      <c r="E26" s="1451"/>
      <c r="F26" s="145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65"/>
      <c r="AK26" s="138"/>
      <c r="AL26" s="139"/>
      <c r="AM26" s="138"/>
      <c r="AN26" s="138"/>
      <c r="AO26" s="138"/>
      <c r="AP26" s="138"/>
      <c r="AQ26" s="138"/>
      <c r="AR26" s="138"/>
      <c r="AS26" s="138"/>
      <c r="AT26" s="138"/>
      <c r="AU26" s="138"/>
      <c r="AV26" s="138"/>
      <c r="AW26" s="11"/>
      <c r="AZ26" s="158"/>
      <c r="BA26" s="158"/>
      <c r="BB26" s="158"/>
      <c r="BC26" s="158"/>
      <c r="BD26" s="158"/>
      <c r="BE26" s="65"/>
      <c r="BF26" s="11"/>
    </row>
    <row r="27" spans="2:61" thickBot="1">
      <c r="B27" s="15"/>
      <c r="C27" s="23"/>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65"/>
      <c r="AK27" s="138"/>
      <c r="AL27" s="139"/>
      <c r="AM27" s="138"/>
      <c r="AN27" s="138"/>
      <c r="AO27" s="138"/>
      <c r="AP27" s="138"/>
      <c r="AQ27" s="138"/>
      <c r="AR27" s="138"/>
      <c r="AS27" s="138"/>
      <c r="AT27" s="138"/>
      <c r="AU27" s="138"/>
      <c r="AV27" s="138"/>
      <c r="AW27" s="11"/>
      <c r="AZ27" s="158"/>
      <c r="BA27" s="158"/>
      <c r="BB27" s="158"/>
      <c r="BC27" s="158"/>
      <c r="BD27" s="158"/>
      <c r="BE27" s="65"/>
      <c r="BF27" s="11"/>
    </row>
    <row r="28" spans="2:61" ht="56.25" customHeight="1" thickBot="1">
      <c r="B28" s="15"/>
      <c r="C28" s="98" t="s">
        <v>26</v>
      </c>
      <c r="D28" s="99"/>
      <c r="E28" s="99"/>
      <c r="F28" s="99"/>
      <c r="G28" s="99"/>
      <c r="H28" s="99"/>
      <c r="I28" s="99"/>
      <c r="J28" s="99"/>
      <c r="K28" s="1453" t="s">
        <v>104</v>
      </c>
      <c r="L28" s="1454"/>
      <c r="M28" s="1455"/>
      <c r="N28" s="1455"/>
      <c r="O28" s="1455"/>
      <c r="P28" s="1455"/>
      <c r="Q28" s="1455"/>
      <c r="R28" s="1455"/>
      <c r="S28" s="1455"/>
      <c r="T28" s="1455"/>
      <c r="U28" s="1455"/>
      <c r="V28" s="1455"/>
      <c r="W28" s="1455"/>
      <c r="X28" s="1455"/>
      <c r="Y28" s="1455"/>
      <c r="Z28" s="1455"/>
      <c r="AA28" s="1455"/>
      <c r="AB28" s="1455"/>
      <c r="AC28" s="1455"/>
      <c r="AD28" s="1455"/>
      <c r="AE28" s="1455"/>
      <c r="AF28" s="1455"/>
      <c r="AG28" s="1455"/>
      <c r="AH28" s="1455"/>
      <c r="AI28" s="1455"/>
      <c r="AJ28" s="1456"/>
      <c r="AK28" s="138"/>
      <c r="AL28" s="139"/>
      <c r="AM28" s="138"/>
      <c r="AN28" s="138"/>
      <c r="AO28" s="138"/>
      <c r="AP28" s="138"/>
      <c r="AQ28" s="138"/>
      <c r="AR28" s="138"/>
      <c r="AS28" s="138"/>
      <c r="AT28" s="138"/>
      <c r="AU28" s="138"/>
      <c r="AV28" s="138"/>
      <c r="AW28" s="11"/>
      <c r="AZ28" s="158"/>
      <c r="BA28" s="158"/>
      <c r="BB28" s="158"/>
      <c r="BC28" s="158"/>
      <c r="BD28" s="158"/>
      <c r="BE28" s="65"/>
      <c r="BF28" s="11"/>
    </row>
    <row r="29" spans="2:61" thickBot="1">
      <c r="B29" s="15"/>
      <c r="C29" s="100"/>
      <c r="D29" s="101"/>
      <c r="E29" s="101"/>
      <c r="F29" s="101"/>
      <c r="G29" s="101"/>
      <c r="H29" s="102"/>
      <c r="I29" s="102"/>
      <c r="J29" s="101"/>
      <c r="K29" s="1509" t="s">
        <v>13</v>
      </c>
      <c r="L29" s="1510"/>
      <c r="M29" s="1510"/>
      <c r="N29" s="1510"/>
      <c r="O29" s="1510"/>
      <c r="P29" s="1510"/>
      <c r="Q29" s="1510"/>
      <c r="R29" s="1510"/>
      <c r="S29" s="1510"/>
      <c r="T29" s="1510"/>
      <c r="U29" s="1510"/>
      <c r="V29" s="1510"/>
      <c r="W29" s="1510"/>
      <c r="X29" s="1510"/>
      <c r="Y29" s="1510"/>
      <c r="Z29" s="1510"/>
      <c r="AA29" s="1510"/>
      <c r="AB29" s="1510"/>
      <c r="AC29" s="1510"/>
      <c r="AD29" s="1510"/>
      <c r="AE29" s="1510"/>
      <c r="AF29" s="1510"/>
      <c r="AG29" s="1510"/>
      <c r="AH29" s="1510"/>
      <c r="AI29" s="1510"/>
      <c r="AJ29" s="103"/>
      <c r="AK29" s="138"/>
      <c r="AL29" s="139"/>
      <c r="AM29" s="138"/>
      <c r="AN29" s="138"/>
      <c r="AO29" s="138"/>
      <c r="AP29" s="138"/>
      <c r="AQ29" s="138"/>
      <c r="AR29" s="138"/>
      <c r="AS29" s="138"/>
      <c r="AT29" s="138"/>
      <c r="AU29" s="138"/>
      <c r="AV29" s="138"/>
      <c r="AW29" s="11"/>
      <c r="AZ29" s="158"/>
      <c r="BA29" s="158"/>
      <c r="BB29" s="158"/>
      <c r="BC29" s="158"/>
      <c r="BD29" s="158"/>
      <c r="BE29" s="65"/>
      <c r="BF29" s="11"/>
    </row>
    <row r="30" spans="2:61" ht="28.5" customHeight="1" thickBot="1">
      <c r="B30" s="15"/>
      <c r="C30" s="104" t="s">
        <v>27</v>
      </c>
      <c r="D30" s="1238" t="s">
        <v>215</v>
      </c>
      <c r="E30" s="1238" t="s">
        <v>84</v>
      </c>
      <c r="F30" s="1238" t="s">
        <v>90</v>
      </c>
      <c r="G30" s="555"/>
      <c r="H30" s="1452" t="s">
        <v>53</v>
      </c>
      <c r="I30" s="1452"/>
      <c r="J30" s="1452"/>
      <c r="K30" s="105">
        <v>1</v>
      </c>
      <c r="L30" s="105">
        <v>2</v>
      </c>
      <c r="M30" s="105">
        <v>3</v>
      </c>
      <c r="N30" s="105">
        <v>4</v>
      </c>
      <c r="O30" s="105">
        <v>5</v>
      </c>
      <c r="P30" s="105">
        <v>6</v>
      </c>
      <c r="Q30" s="105">
        <v>7</v>
      </c>
      <c r="R30" s="105">
        <v>8</v>
      </c>
      <c r="S30" s="105">
        <v>9</v>
      </c>
      <c r="T30" s="105">
        <v>10</v>
      </c>
      <c r="U30" s="105">
        <v>11</v>
      </c>
      <c r="V30" s="105">
        <v>12</v>
      </c>
      <c r="W30" s="105">
        <v>13</v>
      </c>
      <c r="X30" s="105">
        <v>14</v>
      </c>
      <c r="Y30" s="105">
        <v>15</v>
      </c>
      <c r="Z30" s="105">
        <v>16</v>
      </c>
      <c r="AA30" s="105">
        <v>17</v>
      </c>
      <c r="AB30" s="105">
        <v>18</v>
      </c>
      <c r="AC30" s="105">
        <v>19</v>
      </c>
      <c r="AD30" s="105">
        <v>20</v>
      </c>
      <c r="AE30" s="105">
        <v>21</v>
      </c>
      <c r="AF30" s="105">
        <v>22</v>
      </c>
      <c r="AG30" s="105">
        <v>23</v>
      </c>
      <c r="AH30" s="105">
        <v>24</v>
      </c>
      <c r="AI30" s="105">
        <v>25</v>
      </c>
      <c r="AJ30" s="106" t="s">
        <v>28</v>
      </c>
      <c r="AK30" s="138"/>
      <c r="AL30" s="139"/>
      <c r="AM30" s="138"/>
      <c r="AN30" s="138"/>
      <c r="AO30" s="138"/>
      <c r="AP30" s="138"/>
      <c r="AQ30" s="138"/>
      <c r="AR30" s="138"/>
      <c r="AS30" s="138"/>
      <c r="AT30" s="138"/>
      <c r="AU30" s="138"/>
      <c r="AV30" s="138"/>
      <c r="AW30" s="11"/>
      <c r="AZ30" s="158"/>
      <c r="BA30" s="158"/>
      <c r="BB30" s="158"/>
      <c r="BC30" s="158"/>
      <c r="BD30" s="158"/>
      <c r="BE30" s="11"/>
      <c r="BF30" s="11"/>
    </row>
    <row r="31" spans="2:61" thickBot="1">
      <c r="B31" s="15"/>
      <c r="C31" s="1220">
        <f t="shared" ref="C31:C40" si="6">C12</f>
        <v>1</v>
      </c>
      <c r="D31" s="1221">
        <f t="shared" ref="D31:D40" si="7">Q12</f>
        <v>0</v>
      </c>
      <c r="E31" s="1221">
        <f t="shared" ref="E31:E40" si="8">V12</f>
        <v>0</v>
      </c>
      <c r="F31" s="1221">
        <f t="shared" ref="F31:F40" si="9">W12</f>
        <v>0</v>
      </c>
      <c r="G31" s="517"/>
      <c r="H31" s="517">
        <f>IF(D31="",0,D31-E31)</f>
        <v>0</v>
      </c>
      <c r="I31" s="517"/>
      <c r="J31" s="518"/>
      <c r="K31" s="110" t="str">
        <f>IF($J12="","",IF($J12&gt;=25,$H31,IF(K$30&lt;=$J12,$H31,IF(K$30&lt;=($J12*($X12+1)),$H31,0)))-IF(K$30-1&lt;=($J12*$X12),$F31,0)*IF(OR($Y12=0,$Y12&gt;25),0,IF(MOD(K$30,$J12)=0,1,0)))</f>
        <v/>
      </c>
      <c r="L31" s="110" t="str">
        <f t="shared" ref="L31:AI31" si="10">IF($J12="","",IF($J12&gt;=25,$H31,IF(L$30&lt;=$J12,$H31,IF(L$30&lt;=($J12*($X12+1)),$H31,0)))-IF(L$30-1&lt;=($J12*$X12),$F31,0)*IF(OR($Y12=0,$Y12&gt;25),0,IF(MOD(L$30,$J12)=0,1,0)))</f>
        <v/>
      </c>
      <c r="M31" s="110" t="str">
        <f t="shared" si="10"/>
        <v/>
      </c>
      <c r="N31" s="110" t="str">
        <f t="shared" si="10"/>
        <v/>
      </c>
      <c r="O31" s="110" t="str">
        <f t="shared" si="10"/>
        <v/>
      </c>
      <c r="P31" s="110" t="str">
        <f t="shared" si="10"/>
        <v/>
      </c>
      <c r="Q31" s="110" t="str">
        <f t="shared" si="10"/>
        <v/>
      </c>
      <c r="R31" s="110" t="str">
        <f t="shared" si="10"/>
        <v/>
      </c>
      <c r="S31" s="110" t="str">
        <f t="shared" si="10"/>
        <v/>
      </c>
      <c r="T31" s="110" t="str">
        <f t="shared" si="10"/>
        <v/>
      </c>
      <c r="U31" s="110" t="str">
        <f t="shared" si="10"/>
        <v/>
      </c>
      <c r="V31" s="110" t="str">
        <f t="shared" si="10"/>
        <v/>
      </c>
      <c r="W31" s="110" t="str">
        <f t="shared" si="10"/>
        <v/>
      </c>
      <c r="X31" s="110" t="str">
        <f t="shared" si="10"/>
        <v/>
      </c>
      <c r="Y31" s="110" t="str">
        <f t="shared" si="10"/>
        <v/>
      </c>
      <c r="Z31" s="110" t="str">
        <f t="shared" si="10"/>
        <v/>
      </c>
      <c r="AA31" s="110" t="str">
        <f t="shared" si="10"/>
        <v/>
      </c>
      <c r="AB31" s="110" t="str">
        <f t="shared" si="10"/>
        <v/>
      </c>
      <c r="AC31" s="110" t="str">
        <f t="shared" si="10"/>
        <v/>
      </c>
      <c r="AD31" s="110" t="str">
        <f t="shared" si="10"/>
        <v/>
      </c>
      <c r="AE31" s="110" t="str">
        <f t="shared" si="10"/>
        <v/>
      </c>
      <c r="AF31" s="110" t="str">
        <f t="shared" si="10"/>
        <v/>
      </c>
      <c r="AG31" s="110" t="str">
        <f t="shared" si="10"/>
        <v/>
      </c>
      <c r="AH31" s="110" t="str">
        <f t="shared" si="10"/>
        <v/>
      </c>
      <c r="AI31" s="110" t="str">
        <f t="shared" si="10"/>
        <v/>
      </c>
      <c r="AJ31" s="576">
        <f t="shared" ref="AJ31:AJ40" si="11">SUM(K31:AI31)</f>
        <v>0</v>
      </c>
      <c r="AK31" s="138"/>
      <c r="AL31" s="139"/>
      <c r="AM31" s="138"/>
      <c r="AN31" s="138"/>
      <c r="AO31" s="138"/>
      <c r="AP31" s="138"/>
      <c r="AQ31" s="138"/>
      <c r="AR31" s="138"/>
      <c r="AS31" s="138"/>
      <c r="AT31" s="138"/>
      <c r="AU31" s="138"/>
      <c r="AV31" s="138"/>
      <c r="AW31" s="11"/>
    </row>
    <row r="32" spans="2:61" thickBot="1">
      <c r="B32" s="15"/>
      <c r="C32" s="1239">
        <f t="shared" si="6"/>
        <v>2</v>
      </c>
      <c r="D32" s="1240">
        <f t="shared" si="7"/>
        <v>0</v>
      </c>
      <c r="E32" s="1240">
        <f t="shared" si="8"/>
        <v>0</v>
      </c>
      <c r="F32" s="1240">
        <f t="shared" si="9"/>
        <v>0</v>
      </c>
      <c r="G32" s="577"/>
      <c r="H32" s="577">
        <f t="shared" ref="H32:H40" si="12">IF(D32="",0,D32-E32)</f>
        <v>0</v>
      </c>
      <c r="I32" s="577"/>
      <c r="J32" s="578"/>
      <c r="K32" s="110" t="str">
        <f t="shared" ref="K32:AI32" si="13">IF($J13="","",IF($J13&gt;=25,$H32,IF(K$30&lt;=$J13,$H32,IF(K$30&lt;=($J13*($X13+1)),$H32,0)))-IF(K$30-1&lt;=($J13*$X13),$F32,0)*IF(OR($Y13=0,$Y13&gt;25),0,IF(MOD(K$30,$J13)=0,1,0)))</f>
        <v/>
      </c>
      <c r="L32" s="110" t="str">
        <f t="shared" si="13"/>
        <v/>
      </c>
      <c r="M32" s="110" t="str">
        <f t="shared" si="13"/>
        <v/>
      </c>
      <c r="N32" s="110" t="str">
        <f t="shared" si="13"/>
        <v/>
      </c>
      <c r="O32" s="110" t="str">
        <f t="shared" si="13"/>
        <v/>
      </c>
      <c r="P32" s="110" t="str">
        <f t="shared" si="13"/>
        <v/>
      </c>
      <c r="Q32" s="110" t="str">
        <f t="shared" si="13"/>
        <v/>
      </c>
      <c r="R32" s="110" t="str">
        <f t="shared" si="13"/>
        <v/>
      </c>
      <c r="S32" s="110" t="str">
        <f t="shared" si="13"/>
        <v/>
      </c>
      <c r="T32" s="110" t="str">
        <f t="shared" si="13"/>
        <v/>
      </c>
      <c r="U32" s="110" t="str">
        <f t="shared" si="13"/>
        <v/>
      </c>
      <c r="V32" s="110" t="str">
        <f t="shared" si="13"/>
        <v/>
      </c>
      <c r="W32" s="110" t="str">
        <f t="shared" si="13"/>
        <v/>
      </c>
      <c r="X32" s="110" t="str">
        <f t="shared" si="13"/>
        <v/>
      </c>
      <c r="Y32" s="110" t="str">
        <f t="shared" si="13"/>
        <v/>
      </c>
      <c r="Z32" s="110" t="str">
        <f t="shared" si="13"/>
        <v/>
      </c>
      <c r="AA32" s="110" t="str">
        <f t="shared" si="13"/>
        <v/>
      </c>
      <c r="AB32" s="110" t="str">
        <f t="shared" si="13"/>
        <v/>
      </c>
      <c r="AC32" s="110" t="str">
        <f t="shared" si="13"/>
        <v/>
      </c>
      <c r="AD32" s="110" t="str">
        <f t="shared" si="13"/>
        <v/>
      </c>
      <c r="AE32" s="110" t="str">
        <f t="shared" si="13"/>
        <v/>
      </c>
      <c r="AF32" s="110" t="str">
        <f t="shared" si="13"/>
        <v/>
      </c>
      <c r="AG32" s="110" t="str">
        <f t="shared" si="13"/>
        <v/>
      </c>
      <c r="AH32" s="110" t="str">
        <f t="shared" si="13"/>
        <v/>
      </c>
      <c r="AI32" s="110" t="str">
        <f t="shared" si="13"/>
        <v/>
      </c>
      <c r="AJ32" s="576">
        <f t="shared" si="11"/>
        <v>0</v>
      </c>
      <c r="AK32" s="138"/>
      <c r="AL32" s="139"/>
      <c r="AM32" s="138"/>
      <c r="AN32" s="138"/>
      <c r="AO32" s="138"/>
      <c r="AP32" s="138"/>
      <c r="AQ32" s="138"/>
      <c r="AR32" s="138"/>
      <c r="AS32" s="138"/>
      <c r="AT32" s="138"/>
      <c r="AU32" s="138"/>
      <c r="AV32" s="138"/>
      <c r="AW32" s="11"/>
    </row>
    <row r="33" spans="2:49" thickBot="1">
      <c r="B33" s="15"/>
      <c r="C33" s="1220">
        <f t="shared" si="6"/>
        <v>3</v>
      </c>
      <c r="D33" s="1221">
        <f t="shared" si="7"/>
        <v>0</v>
      </c>
      <c r="E33" s="1221">
        <f t="shared" si="8"/>
        <v>0</v>
      </c>
      <c r="F33" s="1221">
        <f t="shared" si="9"/>
        <v>0</v>
      </c>
      <c r="G33" s="517"/>
      <c r="H33" s="517">
        <f t="shared" si="12"/>
        <v>0</v>
      </c>
      <c r="I33" s="517"/>
      <c r="J33" s="519"/>
      <c r="K33" s="110" t="str">
        <f t="shared" ref="K33:AI33" si="14">IF($J14="","",IF($J14&gt;=25,$H33,IF(K$30&lt;=$J14,$H33,IF(K$30&lt;=($J14*($X14+1)),$H33,0)))-IF(K$30-1&lt;=($J14*$X14),$F33,0)*IF(OR($Y14=0,$Y14&gt;25),0,IF(MOD(K$30,$J14)=0,1,0)))</f>
        <v/>
      </c>
      <c r="L33" s="110" t="str">
        <f t="shared" si="14"/>
        <v/>
      </c>
      <c r="M33" s="110" t="str">
        <f t="shared" si="14"/>
        <v/>
      </c>
      <c r="N33" s="110" t="str">
        <f t="shared" si="14"/>
        <v/>
      </c>
      <c r="O33" s="110" t="str">
        <f t="shared" si="14"/>
        <v/>
      </c>
      <c r="P33" s="110" t="str">
        <f t="shared" si="14"/>
        <v/>
      </c>
      <c r="Q33" s="110" t="str">
        <f t="shared" si="14"/>
        <v/>
      </c>
      <c r="R33" s="110" t="str">
        <f t="shared" si="14"/>
        <v/>
      </c>
      <c r="S33" s="110" t="str">
        <f t="shared" si="14"/>
        <v/>
      </c>
      <c r="T33" s="110" t="str">
        <f t="shared" si="14"/>
        <v/>
      </c>
      <c r="U33" s="110" t="str">
        <f t="shared" si="14"/>
        <v/>
      </c>
      <c r="V33" s="110" t="str">
        <f t="shared" si="14"/>
        <v/>
      </c>
      <c r="W33" s="110" t="str">
        <f t="shared" si="14"/>
        <v/>
      </c>
      <c r="X33" s="110" t="str">
        <f t="shared" si="14"/>
        <v/>
      </c>
      <c r="Y33" s="110" t="str">
        <f t="shared" si="14"/>
        <v/>
      </c>
      <c r="Z33" s="110" t="str">
        <f t="shared" si="14"/>
        <v/>
      </c>
      <c r="AA33" s="110" t="str">
        <f t="shared" si="14"/>
        <v/>
      </c>
      <c r="AB33" s="110" t="str">
        <f t="shared" si="14"/>
        <v/>
      </c>
      <c r="AC33" s="110" t="str">
        <f t="shared" si="14"/>
        <v/>
      </c>
      <c r="AD33" s="110" t="str">
        <f t="shared" si="14"/>
        <v/>
      </c>
      <c r="AE33" s="110" t="str">
        <f t="shared" si="14"/>
        <v/>
      </c>
      <c r="AF33" s="110" t="str">
        <f t="shared" si="14"/>
        <v/>
      </c>
      <c r="AG33" s="110" t="str">
        <f t="shared" si="14"/>
        <v/>
      </c>
      <c r="AH33" s="110" t="str">
        <f t="shared" si="14"/>
        <v/>
      </c>
      <c r="AI33" s="110" t="str">
        <f t="shared" si="14"/>
        <v/>
      </c>
      <c r="AJ33" s="576">
        <f t="shared" si="11"/>
        <v>0</v>
      </c>
      <c r="AK33" s="138"/>
      <c r="AL33" s="139"/>
      <c r="AM33" s="138"/>
      <c r="AN33" s="138"/>
      <c r="AO33" s="138"/>
      <c r="AP33" s="138"/>
      <c r="AQ33" s="138"/>
      <c r="AR33" s="138"/>
      <c r="AS33" s="138"/>
      <c r="AT33" s="138"/>
      <c r="AU33" s="138"/>
      <c r="AV33" s="138"/>
      <c r="AW33" s="11"/>
    </row>
    <row r="34" spans="2:49" thickBot="1">
      <c r="B34" s="15"/>
      <c r="C34" s="1239">
        <f t="shared" si="6"/>
        <v>4</v>
      </c>
      <c r="D34" s="1240">
        <f t="shared" si="7"/>
        <v>0</v>
      </c>
      <c r="E34" s="1240">
        <f t="shared" si="8"/>
        <v>0</v>
      </c>
      <c r="F34" s="1240">
        <f t="shared" si="9"/>
        <v>0</v>
      </c>
      <c r="G34" s="577"/>
      <c r="H34" s="577">
        <f t="shared" si="12"/>
        <v>0</v>
      </c>
      <c r="I34" s="577"/>
      <c r="J34" s="578"/>
      <c r="K34" s="110" t="str">
        <f t="shared" ref="K34:AI34" si="15">IF($J15="","",IF($J15&gt;=25,$H34,IF(K$30&lt;=$J15,$H34,IF(K$30&lt;=($J15*($X15+1)),$H34,0)))-IF(K$30-1&lt;=($J15*$X15),$F34,0)*IF(OR($Y15=0,$Y15&gt;25),0,IF(MOD(K$30,$J15)=0,1,0)))</f>
        <v/>
      </c>
      <c r="L34" s="110" t="str">
        <f t="shared" si="15"/>
        <v/>
      </c>
      <c r="M34" s="110" t="str">
        <f t="shared" si="15"/>
        <v/>
      </c>
      <c r="N34" s="110" t="str">
        <f t="shared" si="15"/>
        <v/>
      </c>
      <c r="O34" s="110" t="str">
        <f t="shared" si="15"/>
        <v/>
      </c>
      <c r="P34" s="110" t="str">
        <f t="shared" si="15"/>
        <v/>
      </c>
      <c r="Q34" s="110" t="str">
        <f t="shared" si="15"/>
        <v/>
      </c>
      <c r="R34" s="110" t="str">
        <f t="shared" si="15"/>
        <v/>
      </c>
      <c r="S34" s="110" t="str">
        <f t="shared" si="15"/>
        <v/>
      </c>
      <c r="T34" s="110" t="str">
        <f t="shared" si="15"/>
        <v/>
      </c>
      <c r="U34" s="110" t="str">
        <f t="shared" si="15"/>
        <v/>
      </c>
      <c r="V34" s="110" t="str">
        <f t="shared" si="15"/>
        <v/>
      </c>
      <c r="W34" s="110" t="str">
        <f t="shared" si="15"/>
        <v/>
      </c>
      <c r="X34" s="110" t="str">
        <f t="shared" si="15"/>
        <v/>
      </c>
      <c r="Y34" s="110" t="str">
        <f t="shared" si="15"/>
        <v/>
      </c>
      <c r="Z34" s="110" t="str">
        <f t="shared" si="15"/>
        <v/>
      </c>
      <c r="AA34" s="110" t="str">
        <f t="shared" si="15"/>
        <v/>
      </c>
      <c r="AB34" s="110" t="str">
        <f t="shared" si="15"/>
        <v/>
      </c>
      <c r="AC34" s="110" t="str">
        <f t="shared" si="15"/>
        <v/>
      </c>
      <c r="AD34" s="110" t="str">
        <f t="shared" si="15"/>
        <v/>
      </c>
      <c r="AE34" s="110" t="str">
        <f t="shared" si="15"/>
        <v/>
      </c>
      <c r="AF34" s="110" t="str">
        <f t="shared" si="15"/>
        <v/>
      </c>
      <c r="AG34" s="110" t="str">
        <f t="shared" si="15"/>
        <v/>
      </c>
      <c r="AH34" s="110" t="str">
        <f t="shared" si="15"/>
        <v/>
      </c>
      <c r="AI34" s="110" t="str">
        <f t="shared" si="15"/>
        <v/>
      </c>
      <c r="AJ34" s="111">
        <f t="shared" si="11"/>
        <v>0</v>
      </c>
      <c r="AK34" s="138"/>
      <c r="AL34" s="139"/>
      <c r="AM34" s="138"/>
      <c r="AN34" s="138"/>
      <c r="AO34" s="138"/>
      <c r="AP34" s="138"/>
      <c r="AQ34" s="138"/>
      <c r="AR34" s="138"/>
      <c r="AS34" s="138"/>
      <c r="AT34" s="138"/>
      <c r="AU34" s="138"/>
      <c r="AV34" s="138"/>
      <c r="AW34" s="11"/>
    </row>
    <row r="35" spans="2:49" thickBot="1">
      <c r="B35" s="15"/>
      <c r="C35" s="1220">
        <f t="shared" si="6"/>
        <v>5</v>
      </c>
      <c r="D35" s="1221">
        <f t="shared" si="7"/>
        <v>0</v>
      </c>
      <c r="E35" s="1221">
        <f t="shared" si="8"/>
        <v>0</v>
      </c>
      <c r="F35" s="1221">
        <f t="shared" si="9"/>
        <v>0</v>
      </c>
      <c r="G35" s="517"/>
      <c r="H35" s="517">
        <f t="shared" si="12"/>
        <v>0</v>
      </c>
      <c r="I35" s="517"/>
      <c r="J35" s="520"/>
      <c r="K35" s="110" t="str">
        <f t="shared" ref="K35:AI35" si="16">IF($J16="","",IF($J16&gt;=25,$H35,IF(K$30&lt;=$J16,$H35,IF(K$30&lt;=($J16*($X16+1)),$H35,0)))-IF(K$30-1&lt;=($J16*$X16),$F35,0)*IF(OR($Y16=0,$Y16&gt;25),0,IF(MOD(K$30,$J16)=0,1,0)))</f>
        <v/>
      </c>
      <c r="L35" s="110" t="str">
        <f t="shared" si="16"/>
        <v/>
      </c>
      <c r="M35" s="110" t="str">
        <f t="shared" si="16"/>
        <v/>
      </c>
      <c r="N35" s="110" t="str">
        <f t="shared" si="16"/>
        <v/>
      </c>
      <c r="O35" s="110" t="str">
        <f t="shared" si="16"/>
        <v/>
      </c>
      <c r="P35" s="110" t="str">
        <f t="shared" si="16"/>
        <v/>
      </c>
      <c r="Q35" s="110" t="str">
        <f t="shared" si="16"/>
        <v/>
      </c>
      <c r="R35" s="110" t="str">
        <f t="shared" si="16"/>
        <v/>
      </c>
      <c r="S35" s="110" t="str">
        <f t="shared" si="16"/>
        <v/>
      </c>
      <c r="T35" s="110" t="str">
        <f t="shared" si="16"/>
        <v/>
      </c>
      <c r="U35" s="110" t="str">
        <f t="shared" si="16"/>
        <v/>
      </c>
      <c r="V35" s="110" t="str">
        <f t="shared" si="16"/>
        <v/>
      </c>
      <c r="W35" s="110" t="str">
        <f t="shared" si="16"/>
        <v/>
      </c>
      <c r="X35" s="110" t="str">
        <f t="shared" si="16"/>
        <v/>
      </c>
      <c r="Y35" s="110" t="str">
        <f t="shared" si="16"/>
        <v/>
      </c>
      <c r="Z35" s="110" t="str">
        <f t="shared" si="16"/>
        <v/>
      </c>
      <c r="AA35" s="110" t="str">
        <f t="shared" si="16"/>
        <v/>
      </c>
      <c r="AB35" s="110" t="str">
        <f t="shared" si="16"/>
        <v/>
      </c>
      <c r="AC35" s="110" t="str">
        <f t="shared" si="16"/>
        <v/>
      </c>
      <c r="AD35" s="110" t="str">
        <f t="shared" si="16"/>
        <v/>
      </c>
      <c r="AE35" s="110" t="str">
        <f t="shared" si="16"/>
        <v/>
      </c>
      <c r="AF35" s="110" t="str">
        <f t="shared" si="16"/>
        <v/>
      </c>
      <c r="AG35" s="110" t="str">
        <f t="shared" si="16"/>
        <v/>
      </c>
      <c r="AH35" s="110" t="str">
        <f t="shared" si="16"/>
        <v/>
      </c>
      <c r="AI35" s="110" t="str">
        <f t="shared" si="16"/>
        <v/>
      </c>
      <c r="AJ35" s="111">
        <f t="shared" si="11"/>
        <v>0</v>
      </c>
      <c r="AK35" s="138"/>
      <c r="AL35" s="139"/>
      <c r="AM35" s="138"/>
      <c r="AN35" s="138"/>
      <c r="AO35" s="138"/>
      <c r="AP35" s="138"/>
      <c r="AQ35" s="138"/>
      <c r="AR35" s="138"/>
      <c r="AS35" s="138"/>
      <c r="AT35" s="138"/>
      <c r="AU35" s="138"/>
      <c r="AV35" s="138"/>
      <c r="AW35" s="11"/>
    </row>
    <row r="36" spans="2:49" thickBot="1">
      <c r="B36" s="15"/>
      <c r="C36" s="1239">
        <f t="shared" si="6"/>
        <v>6</v>
      </c>
      <c r="D36" s="1240">
        <f t="shared" si="7"/>
        <v>0</v>
      </c>
      <c r="E36" s="1240">
        <f t="shared" si="8"/>
        <v>0</v>
      </c>
      <c r="F36" s="1240">
        <f t="shared" si="9"/>
        <v>0</v>
      </c>
      <c r="G36" s="577"/>
      <c r="H36" s="577">
        <f t="shared" si="12"/>
        <v>0</v>
      </c>
      <c r="I36" s="577"/>
      <c r="J36" s="579"/>
      <c r="K36" s="110" t="str">
        <f t="shared" ref="K36:AI36" si="17">IF($J17="","",IF($J17&gt;=25,$H36,IF(K$30&lt;=$J17,$H36,IF(K$30&lt;=($J17*($X17+1)),$H36,0)))-IF(K$30-1&lt;=($J17*$X17),$F36,0)*IF(OR($Y17=0,$Y17&gt;25),0,IF(MOD(K$30,$J17)=0,1,0)))</f>
        <v/>
      </c>
      <c r="L36" s="110" t="str">
        <f t="shared" si="17"/>
        <v/>
      </c>
      <c r="M36" s="110" t="str">
        <f t="shared" si="17"/>
        <v/>
      </c>
      <c r="N36" s="110" t="str">
        <f t="shared" si="17"/>
        <v/>
      </c>
      <c r="O36" s="110" t="str">
        <f t="shared" si="17"/>
        <v/>
      </c>
      <c r="P36" s="110" t="str">
        <f t="shared" si="17"/>
        <v/>
      </c>
      <c r="Q36" s="110" t="str">
        <f t="shared" si="17"/>
        <v/>
      </c>
      <c r="R36" s="110" t="str">
        <f t="shared" si="17"/>
        <v/>
      </c>
      <c r="S36" s="110" t="str">
        <f t="shared" si="17"/>
        <v/>
      </c>
      <c r="T36" s="110" t="str">
        <f t="shared" si="17"/>
        <v/>
      </c>
      <c r="U36" s="110" t="str">
        <f t="shared" si="17"/>
        <v/>
      </c>
      <c r="V36" s="110" t="str">
        <f t="shared" si="17"/>
        <v/>
      </c>
      <c r="W36" s="110" t="str">
        <f t="shared" si="17"/>
        <v/>
      </c>
      <c r="X36" s="110" t="str">
        <f t="shared" si="17"/>
        <v/>
      </c>
      <c r="Y36" s="110" t="str">
        <f t="shared" si="17"/>
        <v/>
      </c>
      <c r="Z36" s="110" t="str">
        <f t="shared" si="17"/>
        <v/>
      </c>
      <c r="AA36" s="110" t="str">
        <f t="shared" si="17"/>
        <v/>
      </c>
      <c r="AB36" s="110" t="str">
        <f t="shared" si="17"/>
        <v/>
      </c>
      <c r="AC36" s="110" t="str">
        <f t="shared" si="17"/>
        <v/>
      </c>
      <c r="AD36" s="110" t="str">
        <f t="shared" si="17"/>
        <v/>
      </c>
      <c r="AE36" s="110" t="str">
        <f t="shared" si="17"/>
        <v/>
      </c>
      <c r="AF36" s="110" t="str">
        <f t="shared" si="17"/>
        <v/>
      </c>
      <c r="AG36" s="110" t="str">
        <f t="shared" si="17"/>
        <v/>
      </c>
      <c r="AH36" s="110" t="str">
        <f t="shared" si="17"/>
        <v/>
      </c>
      <c r="AI36" s="110" t="str">
        <f t="shared" si="17"/>
        <v/>
      </c>
      <c r="AJ36" s="111">
        <f>SUM(K36:AI36)</f>
        <v>0</v>
      </c>
      <c r="AK36" s="138"/>
      <c r="AL36" s="139"/>
      <c r="AM36" s="138"/>
      <c r="AN36" s="138"/>
      <c r="AO36" s="138"/>
      <c r="AP36" s="138"/>
      <c r="AQ36" s="138"/>
      <c r="AR36" s="138"/>
      <c r="AS36" s="138"/>
      <c r="AT36" s="138"/>
      <c r="AU36" s="138"/>
      <c r="AV36" s="138"/>
      <c r="AW36" s="11"/>
    </row>
    <row r="37" spans="2:49" ht="15.75" thickBot="1">
      <c r="B37" s="15"/>
      <c r="C37" s="1220">
        <f t="shared" si="6"/>
        <v>7</v>
      </c>
      <c r="D37" s="1221">
        <f t="shared" si="7"/>
        <v>0</v>
      </c>
      <c r="E37" s="1221">
        <f t="shared" si="8"/>
        <v>0</v>
      </c>
      <c r="F37" s="1221">
        <f t="shared" si="9"/>
        <v>0</v>
      </c>
      <c r="G37" s="517"/>
      <c r="H37" s="517">
        <f t="shared" si="12"/>
        <v>0</v>
      </c>
      <c r="I37" s="517"/>
      <c r="J37" s="520"/>
      <c r="K37" s="110" t="str">
        <f t="shared" ref="K37:AI37" si="18">IF($J18="","",IF($J18&gt;=25,$H37,IF(K$30&lt;=$J18,$H37,IF(K$30&lt;=($J18*($X18+1)),$H37,0)))-IF(K$30-1&lt;=($J18*$X18),$F37,0)*IF(OR($Y18=0,$Y18&gt;25),0,IF(MOD(K$30,$J18)=0,1,0)))</f>
        <v/>
      </c>
      <c r="L37" s="110" t="str">
        <f t="shared" si="18"/>
        <v/>
      </c>
      <c r="M37" s="110" t="str">
        <f t="shared" si="18"/>
        <v/>
      </c>
      <c r="N37" s="110" t="str">
        <f t="shared" si="18"/>
        <v/>
      </c>
      <c r="O37" s="110" t="str">
        <f t="shared" si="18"/>
        <v/>
      </c>
      <c r="P37" s="110" t="str">
        <f t="shared" si="18"/>
        <v/>
      </c>
      <c r="Q37" s="110" t="str">
        <f t="shared" si="18"/>
        <v/>
      </c>
      <c r="R37" s="110" t="str">
        <f t="shared" si="18"/>
        <v/>
      </c>
      <c r="S37" s="110" t="str">
        <f t="shared" si="18"/>
        <v/>
      </c>
      <c r="T37" s="110" t="str">
        <f t="shared" si="18"/>
        <v/>
      </c>
      <c r="U37" s="110" t="str">
        <f t="shared" si="18"/>
        <v/>
      </c>
      <c r="V37" s="110" t="str">
        <f t="shared" si="18"/>
        <v/>
      </c>
      <c r="W37" s="110" t="str">
        <f t="shared" si="18"/>
        <v/>
      </c>
      <c r="X37" s="110" t="str">
        <f t="shared" si="18"/>
        <v/>
      </c>
      <c r="Y37" s="110" t="str">
        <f t="shared" si="18"/>
        <v/>
      </c>
      <c r="Z37" s="110" t="str">
        <f t="shared" si="18"/>
        <v/>
      </c>
      <c r="AA37" s="110" t="str">
        <f t="shared" si="18"/>
        <v/>
      </c>
      <c r="AB37" s="110" t="str">
        <f t="shared" si="18"/>
        <v/>
      </c>
      <c r="AC37" s="110" t="str">
        <f t="shared" si="18"/>
        <v/>
      </c>
      <c r="AD37" s="110" t="str">
        <f t="shared" si="18"/>
        <v/>
      </c>
      <c r="AE37" s="110" t="str">
        <f t="shared" si="18"/>
        <v/>
      </c>
      <c r="AF37" s="110" t="str">
        <f t="shared" si="18"/>
        <v/>
      </c>
      <c r="AG37" s="110" t="str">
        <f t="shared" si="18"/>
        <v/>
      </c>
      <c r="AH37" s="110" t="str">
        <f t="shared" si="18"/>
        <v/>
      </c>
      <c r="AI37" s="110" t="str">
        <f t="shared" si="18"/>
        <v/>
      </c>
      <c r="AJ37" s="111">
        <f t="shared" si="11"/>
        <v>0</v>
      </c>
      <c r="AK37" s="138"/>
      <c r="AL37" s="139"/>
      <c r="AM37" s="138"/>
      <c r="AN37" s="138"/>
      <c r="AO37" s="138"/>
      <c r="AP37" s="138"/>
      <c r="AQ37" s="138"/>
      <c r="AR37" s="138"/>
      <c r="AS37" s="138"/>
      <c r="AT37" s="138"/>
      <c r="AU37" s="138"/>
      <c r="AV37" s="138"/>
      <c r="AW37" s="11"/>
    </row>
    <row r="38" spans="2:49" ht="15.75" thickBot="1">
      <c r="B38" s="15"/>
      <c r="C38" s="1239">
        <f t="shared" si="6"/>
        <v>8</v>
      </c>
      <c r="D38" s="1240">
        <f t="shared" si="7"/>
        <v>0</v>
      </c>
      <c r="E38" s="1240">
        <f t="shared" si="8"/>
        <v>0</v>
      </c>
      <c r="F38" s="1240">
        <f t="shared" si="9"/>
        <v>0</v>
      </c>
      <c r="G38" s="577"/>
      <c r="H38" s="577">
        <f t="shared" si="12"/>
        <v>0</v>
      </c>
      <c r="I38" s="577"/>
      <c r="J38" s="579"/>
      <c r="K38" s="110" t="str">
        <f t="shared" ref="K38:AI38" si="19">IF($J19="","",IF($J19&gt;=25,$H38,IF(K$30&lt;=$J19,$H38,IF(K$30&lt;=($J19*($X19+1)),$H38,0)))-IF(K$30-1&lt;=($J19*$X19),$F38,0)*IF(OR($Y19=0,$Y19&gt;25),0,IF(MOD(K$30,$J19)=0,1,0)))</f>
        <v/>
      </c>
      <c r="L38" s="110" t="str">
        <f t="shared" si="19"/>
        <v/>
      </c>
      <c r="M38" s="110" t="str">
        <f t="shared" si="19"/>
        <v/>
      </c>
      <c r="N38" s="110" t="str">
        <f t="shared" si="19"/>
        <v/>
      </c>
      <c r="O38" s="110" t="str">
        <f t="shared" si="19"/>
        <v/>
      </c>
      <c r="P38" s="110" t="str">
        <f t="shared" si="19"/>
        <v/>
      </c>
      <c r="Q38" s="110" t="str">
        <f t="shared" si="19"/>
        <v/>
      </c>
      <c r="R38" s="110" t="str">
        <f t="shared" si="19"/>
        <v/>
      </c>
      <c r="S38" s="110" t="str">
        <f t="shared" si="19"/>
        <v/>
      </c>
      <c r="T38" s="110" t="str">
        <f t="shared" si="19"/>
        <v/>
      </c>
      <c r="U38" s="110" t="str">
        <f t="shared" si="19"/>
        <v/>
      </c>
      <c r="V38" s="110" t="str">
        <f t="shared" si="19"/>
        <v/>
      </c>
      <c r="W38" s="110" t="str">
        <f t="shared" si="19"/>
        <v/>
      </c>
      <c r="X38" s="110" t="str">
        <f t="shared" si="19"/>
        <v/>
      </c>
      <c r="Y38" s="110" t="str">
        <f t="shared" si="19"/>
        <v/>
      </c>
      <c r="Z38" s="110" t="str">
        <f t="shared" si="19"/>
        <v/>
      </c>
      <c r="AA38" s="110" t="str">
        <f t="shared" si="19"/>
        <v/>
      </c>
      <c r="AB38" s="110" t="str">
        <f t="shared" si="19"/>
        <v/>
      </c>
      <c r="AC38" s="110" t="str">
        <f t="shared" si="19"/>
        <v/>
      </c>
      <c r="AD38" s="110" t="str">
        <f t="shared" si="19"/>
        <v/>
      </c>
      <c r="AE38" s="110" t="str">
        <f t="shared" si="19"/>
        <v/>
      </c>
      <c r="AF38" s="110" t="str">
        <f t="shared" si="19"/>
        <v/>
      </c>
      <c r="AG38" s="110" t="str">
        <f t="shared" si="19"/>
        <v/>
      </c>
      <c r="AH38" s="110" t="str">
        <f t="shared" si="19"/>
        <v/>
      </c>
      <c r="AI38" s="110" t="str">
        <f t="shared" si="19"/>
        <v/>
      </c>
      <c r="AJ38" s="111">
        <f t="shared" si="11"/>
        <v>0</v>
      </c>
      <c r="AK38" s="138"/>
      <c r="AL38" s="139"/>
      <c r="AM38" s="138"/>
      <c r="AN38" s="138"/>
      <c r="AO38" s="138"/>
      <c r="AP38" s="138"/>
      <c r="AQ38" s="138"/>
      <c r="AR38" s="138"/>
      <c r="AS38" s="138"/>
      <c r="AT38" s="138"/>
      <c r="AU38" s="138"/>
      <c r="AV38" s="138"/>
      <c r="AW38" s="11"/>
    </row>
    <row r="39" spans="2:49" ht="15.75" thickBot="1">
      <c r="B39" s="15"/>
      <c r="C39" s="1220">
        <f t="shared" si="6"/>
        <v>9</v>
      </c>
      <c r="D39" s="1221">
        <f t="shared" si="7"/>
        <v>0</v>
      </c>
      <c r="E39" s="1221">
        <f t="shared" si="8"/>
        <v>0</v>
      </c>
      <c r="F39" s="1221">
        <f t="shared" si="9"/>
        <v>0</v>
      </c>
      <c r="G39" s="517"/>
      <c r="H39" s="517">
        <f t="shared" si="12"/>
        <v>0</v>
      </c>
      <c r="I39" s="517"/>
      <c r="J39" s="520"/>
      <c r="K39" s="110" t="str">
        <f t="shared" ref="K39:AI39" si="20">IF($J20="","",IF($J20&gt;=25,$H39,IF(K$30&lt;=$J20,$H39,IF(K$30&lt;=($J20*($X20+1)),$H39,0)))-IF(K$30-1&lt;=($J20*$X20),$F39,0)*IF(OR($Y20=0,$Y20&gt;25),0,IF(MOD(K$30,$J20)=0,1,0)))</f>
        <v/>
      </c>
      <c r="L39" s="110" t="str">
        <f t="shared" si="20"/>
        <v/>
      </c>
      <c r="M39" s="110" t="str">
        <f t="shared" si="20"/>
        <v/>
      </c>
      <c r="N39" s="110" t="str">
        <f t="shared" si="20"/>
        <v/>
      </c>
      <c r="O39" s="110" t="str">
        <f t="shared" si="20"/>
        <v/>
      </c>
      <c r="P39" s="110" t="str">
        <f t="shared" si="20"/>
        <v/>
      </c>
      <c r="Q39" s="110" t="str">
        <f t="shared" si="20"/>
        <v/>
      </c>
      <c r="R39" s="110" t="str">
        <f t="shared" si="20"/>
        <v/>
      </c>
      <c r="S39" s="110" t="str">
        <f t="shared" si="20"/>
        <v/>
      </c>
      <c r="T39" s="110" t="str">
        <f t="shared" si="20"/>
        <v/>
      </c>
      <c r="U39" s="110" t="str">
        <f t="shared" si="20"/>
        <v/>
      </c>
      <c r="V39" s="110" t="str">
        <f t="shared" si="20"/>
        <v/>
      </c>
      <c r="W39" s="110" t="str">
        <f t="shared" si="20"/>
        <v/>
      </c>
      <c r="X39" s="110" t="str">
        <f t="shared" si="20"/>
        <v/>
      </c>
      <c r="Y39" s="110" t="str">
        <f t="shared" si="20"/>
        <v/>
      </c>
      <c r="Z39" s="110" t="str">
        <f t="shared" si="20"/>
        <v/>
      </c>
      <c r="AA39" s="110" t="str">
        <f t="shared" si="20"/>
        <v/>
      </c>
      <c r="AB39" s="110" t="str">
        <f t="shared" si="20"/>
        <v/>
      </c>
      <c r="AC39" s="110" t="str">
        <f t="shared" si="20"/>
        <v/>
      </c>
      <c r="AD39" s="110" t="str">
        <f t="shared" si="20"/>
        <v/>
      </c>
      <c r="AE39" s="110" t="str">
        <f t="shared" si="20"/>
        <v/>
      </c>
      <c r="AF39" s="110" t="str">
        <f t="shared" si="20"/>
        <v/>
      </c>
      <c r="AG39" s="110" t="str">
        <f t="shared" si="20"/>
        <v/>
      </c>
      <c r="AH39" s="110" t="str">
        <f t="shared" si="20"/>
        <v/>
      </c>
      <c r="AI39" s="110" t="str">
        <f t="shared" si="20"/>
        <v/>
      </c>
      <c r="AJ39" s="111">
        <f t="shared" si="11"/>
        <v>0</v>
      </c>
      <c r="AK39" s="138"/>
      <c r="AL39" s="139"/>
      <c r="AM39" s="138"/>
      <c r="AN39" s="138"/>
      <c r="AO39" s="138"/>
      <c r="AP39" s="138"/>
      <c r="AQ39" s="138"/>
      <c r="AR39" s="138"/>
      <c r="AS39" s="138"/>
      <c r="AT39" s="138"/>
      <c r="AU39" s="138"/>
      <c r="AV39" s="138"/>
      <c r="AW39" s="11"/>
    </row>
    <row r="40" spans="2:49" ht="15.75" thickBot="1">
      <c r="B40" s="15"/>
      <c r="C40" s="1239">
        <f t="shared" si="6"/>
        <v>10</v>
      </c>
      <c r="D40" s="1240">
        <f t="shared" si="7"/>
        <v>0</v>
      </c>
      <c r="E40" s="1240">
        <f t="shared" si="8"/>
        <v>0</v>
      </c>
      <c r="F40" s="1240">
        <f t="shared" si="9"/>
        <v>0</v>
      </c>
      <c r="G40" s="577"/>
      <c r="H40" s="577">
        <f t="shared" si="12"/>
        <v>0</v>
      </c>
      <c r="I40" s="577"/>
      <c r="J40" s="579"/>
      <c r="K40" s="110" t="str">
        <f t="shared" ref="K40:AI40" si="21">IF($J21="","",IF($J21&gt;=25,$H40,IF(K$30&lt;=$J21,$H40,IF(K$30&lt;=($J21*($X21+1)),$H40,0)))-IF(K$30-1&lt;=($J21*$X21),$F40,0)*IF(OR($Y21=0,$Y21&gt;25),0,IF(MOD(K$30,$J21)=0,1,0)))</f>
        <v/>
      </c>
      <c r="L40" s="110" t="str">
        <f t="shared" si="21"/>
        <v/>
      </c>
      <c r="M40" s="110" t="str">
        <f t="shared" si="21"/>
        <v/>
      </c>
      <c r="N40" s="110" t="str">
        <f t="shared" si="21"/>
        <v/>
      </c>
      <c r="O40" s="110" t="str">
        <f t="shared" si="21"/>
        <v/>
      </c>
      <c r="P40" s="110" t="str">
        <f t="shared" si="21"/>
        <v/>
      </c>
      <c r="Q40" s="110" t="str">
        <f t="shared" si="21"/>
        <v/>
      </c>
      <c r="R40" s="110" t="str">
        <f t="shared" si="21"/>
        <v/>
      </c>
      <c r="S40" s="110" t="str">
        <f t="shared" si="21"/>
        <v/>
      </c>
      <c r="T40" s="110" t="str">
        <f t="shared" si="21"/>
        <v/>
      </c>
      <c r="U40" s="110" t="str">
        <f t="shared" si="21"/>
        <v/>
      </c>
      <c r="V40" s="110" t="str">
        <f t="shared" si="21"/>
        <v/>
      </c>
      <c r="W40" s="110" t="str">
        <f t="shared" si="21"/>
        <v/>
      </c>
      <c r="X40" s="110" t="str">
        <f t="shared" si="21"/>
        <v/>
      </c>
      <c r="Y40" s="110" t="str">
        <f t="shared" si="21"/>
        <v/>
      </c>
      <c r="Z40" s="110" t="str">
        <f t="shared" si="21"/>
        <v/>
      </c>
      <c r="AA40" s="110" t="str">
        <f t="shared" si="21"/>
        <v/>
      </c>
      <c r="AB40" s="110" t="str">
        <f t="shared" si="21"/>
        <v/>
      </c>
      <c r="AC40" s="110" t="str">
        <f t="shared" si="21"/>
        <v/>
      </c>
      <c r="AD40" s="110" t="str">
        <f t="shared" si="21"/>
        <v/>
      </c>
      <c r="AE40" s="110" t="str">
        <f t="shared" si="21"/>
        <v/>
      </c>
      <c r="AF40" s="110" t="str">
        <f t="shared" si="21"/>
        <v/>
      </c>
      <c r="AG40" s="110" t="str">
        <f t="shared" si="21"/>
        <v/>
      </c>
      <c r="AH40" s="110" t="str">
        <f t="shared" si="21"/>
        <v/>
      </c>
      <c r="AI40" s="110" t="str">
        <f t="shared" si="21"/>
        <v/>
      </c>
      <c r="AJ40" s="111">
        <f t="shared" si="11"/>
        <v>0</v>
      </c>
      <c r="AK40" s="138"/>
      <c r="AL40" s="139"/>
      <c r="AM40" s="138"/>
      <c r="AN40" s="138"/>
      <c r="AO40" s="138"/>
      <c r="AP40" s="138"/>
      <c r="AQ40" s="138"/>
      <c r="AR40" s="138"/>
      <c r="AS40" s="138"/>
      <c r="AT40" s="138"/>
      <c r="AU40" s="138"/>
      <c r="AV40" s="138"/>
      <c r="AW40" s="11"/>
    </row>
    <row r="41" spans="2:49" ht="15.75" thickBot="1">
      <c r="B41" s="15"/>
      <c r="C41" s="107"/>
      <c r="D41" s="115"/>
      <c r="E41" s="115"/>
      <c r="F41" s="115"/>
      <c r="G41" s="115"/>
      <c r="H41" s="112"/>
      <c r="I41" s="112"/>
      <c r="J41" s="116" t="s">
        <v>29</v>
      </c>
      <c r="K41" s="117">
        <f t="shared" ref="K41:AJ41" si="22">SUM(K31:K40)</f>
        <v>0</v>
      </c>
      <c r="L41" s="117">
        <f t="shared" si="22"/>
        <v>0</v>
      </c>
      <c r="M41" s="117">
        <f t="shared" si="22"/>
        <v>0</v>
      </c>
      <c r="N41" s="117">
        <f t="shared" si="22"/>
        <v>0</v>
      </c>
      <c r="O41" s="117">
        <f t="shared" si="22"/>
        <v>0</v>
      </c>
      <c r="P41" s="117">
        <f t="shared" si="22"/>
        <v>0</v>
      </c>
      <c r="Q41" s="117">
        <f t="shared" si="22"/>
        <v>0</v>
      </c>
      <c r="R41" s="117">
        <f t="shared" si="22"/>
        <v>0</v>
      </c>
      <c r="S41" s="117">
        <f t="shared" si="22"/>
        <v>0</v>
      </c>
      <c r="T41" s="117">
        <f t="shared" si="22"/>
        <v>0</v>
      </c>
      <c r="U41" s="117">
        <f t="shared" si="22"/>
        <v>0</v>
      </c>
      <c r="V41" s="117">
        <f t="shared" si="22"/>
        <v>0</v>
      </c>
      <c r="W41" s="117">
        <f t="shared" si="22"/>
        <v>0</v>
      </c>
      <c r="X41" s="117">
        <f t="shared" si="22"/>
        <v>0</v>
      </c>
      <c r="Y41" s="117">
        <f t="shared" si="22"/>
        <v>0</v>
      </c>
      <c r="Z41" s="117">
        <f t="shared" si="22"/>
        <v>0</v>
      </c>
      <c r="AA41" s="117">
        <f t="shared" si="22"/>
        <v>0</v>
      </c>
      <c r="AB41" s="117">
        <f t="shared" si="22"/>
        <v>0</v>
      </c>
      <c r="AC41" s="117">
        <f t="shared" si="22"/>
        <v>0</v>
      </c>
      <c r="AD41" s="117">
        <f t="shared" si="22"/>
        <v>0</v>
      </c>
      <c r="AE41" s="117">
        <f t="shared" si="22"/>
        <v>0</v>
      </c>
      <c r="AF41" s="117">
        <f t="shared" si="22"/>
        <v>0</v>
      </c>
      <c r="AG41" s="117">
        <f t="shared" si="22"/>
        <v>0</v>
      </c>
      <c r="AH41" s="117">
        <f t="shared" si="22"/>
        <v>0</v>
      </c>
      <c r="AI41" s="117">
        <f t="shared" si="22"/>
        <v>0</v>
      </c>
      <c r="AJ41" s="118">
        <f t="shared" si="22"/>
        <v>0</v>
      </c>
      <c r="AK41" s="138"/>
      <c r="AL41" s="139"/>
      <c r="AM41" s="138"/>
      <c r="AN41" s="138"/>
      <c r="AO41" s="138"/>
      <c r="AP41" s="138"/>
      <c r="AQ41" s="138"/>
      <c r="AR41" s="138"/>
      <c r="AS41" s="138"/>
      <c r="AT41" s="138"/>
      <c r="AU41" s="138"/>
      <c r="AV41" s="138"/>
      <c r="AW41" s="11"/>
    </row>
    <row r="42" spans="2:49" ht="15.75" thickBot="1">
      <c r="B42" s="15"/>
      <c r="C42" s="107"/>
      <c r="D42" s="119"/>
      <c r="E42" s="119"/>
      <c r="F42" s="119"/>
      <c r="G42" s="119"/>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20"/>
      <c r="AK42" s="138"/>
      <c r="AL42" s="139"/>
      <c r="AM42" s="138"/>
      <c r="AN42" s="138"/>
      <c r="AO42" s="138"/>
      <c r="AP42" s="138"/>
      <c r="AQ42" s="138"/>
      <c r="AR42" s="138"/>
      <c r="AS42" s="138"/>
      <c r="AT42" s="138"/>
      <c r="AU42" s="138"/>
      <c r="AV42" s="138"/>
      <c r="AW42" s="11"/>
    </row>
    <row r="43" spans="2:49" ht="28.5" customHeight="1" thickBot="1">
      <c r="B43" s="15"/>
      <c r="C43" s="104" t="s">
        <v>27</v>
      </c>
      <c r="D43" s="1237" t="s">
        <v>91</v>
      </c>
      <c r="E43" s="121"/>
      <c r="F43" s="121"/>
      <c r="G43" s="121"/>
      <c r="H43" s="1452" t="s">
        <v>92</v>
      </c>
      <c r="I43" s="1452"/>
      <c r="J43" s="1452"/>
      <c r="K43" s="105">
        <v>1</v>
      </c>
      <c r="L43" s="105">
        <v>2</v>
      </c>
      <c r="M43" s="105">
        <v>3</v>
      </c>
      <c r="N43" s="105">
        <v>4</v>
      </c>
      <c r="O43" s="105">
        <v>5</v>
      </c>
      <c r="P43" s="105">
        <v>6</v>
      </c>
      <c r="Q43" s="105">
        <v>7</v>
      </c>
      <c r="R43" s="105">
        <v>8</v>
      </c>
      <c r="S43" s="105">
        <v>9</v>
      </c>
      <c r="T43" s="105">
        <v>10</v>
      </c>
      <c r="U43" s="105">
        <v>11</v>
      </c>
      <c r="V43" s="105">
        <v>12</v>
      </c>
      <c r="W43" s="105">
        <v>13</v>
      </c>
      <c r="X43" s="105">
        <v>14</v>
      </c>
      <c r="Y43" s="105">
        <v>15</v>
      </c>
      <c r="Z43" s="105">
        <v>16</v>
      </c>
      <c r="AA43" s="105">
        <v>17</v>
      </c>
      <c r="AB43" s="105">
        <v>18</v>
      </c>
      <c r="AC43" s="105">
        <v>19</v>
      </c>
      <c r="AD43" s="105">
        <v>20</v>
      </c>
      <c r="AE43" s="105">
        <v>21</v>
      </c>
      <c r="AF43" s="105">
        <v>22</v>
      </c>
      <c r="AG43" s="105">
        <v>23</v>
      </c>
      <c r="AH43" s="105">
        <v>24</v>
      </c>
      <c r="AI43" s="105">
        <v>25</v>
      </c>
      <c r="AJ43" s="106" t="s">
        <v>28</v>
      </c>
      <c r="AK43" s="138"/>
      <c r="AL43" s="139"/>
      <c r="AM43" s="138"/>
      <c r="AN43" s="138"/>
      <c r="AO43" s="138"/>
      <c r="AP43" s="138"/>
      <c r="AQ43" s="138"/>
      <c r="AR43" s="138"/>
      <c r="AS43" s="138"/>
      <c r="AT43" s="138"/>
      <c r="AU43" s="138"/>
      <c r="AV43" s="138"/>
      <c r="AW43" s="11"/>
    </row>
    <row r="44" spans="2:49" ht="15.75" thickBot="1">
      <c r="B44" s="15"/>
      <c r="C44" s="1225">
        <f t="shared" ref="C44:C51" si="23">C31</f>
        <v>1</v>
      </c>
      <c r="D44" s="1226">
        <f t="shared" ref="D44:D53" si="24">P12</f>
        <v>0</v>
      </c>
      <c r="E44" s="522"/>
      <c r="F44" s="522"/>
      <c r="G44" s="522"/>
      <c r="H44" s="521">
        <f t="shared" ref="H44:H53" si="25">IF(D44="","",D44-E44-F44)</f>
        <v>0</v>
      </c>
      <c r="I44" s="521"/>
      <c r="J44" s="523"/>
      <c r="K44" s="634">
        <f t="shared" ref="K44:AI44" si="26">IF($J12&gt;=25,$H44,IF(K$43&lt;=$J12,$H44,IF(K$43&lt;=($J12*($X12+1)),$H44,0)))</f>
        <v>0</v>
      </c>
      <c r="L44" s="634">
        <f t="shared" si="26"/>
        <v>0</v>
      </c>
      <c r="M44" s="634">
        <f t="shared" si="26"/>
        <v>0</v>
      </c>
      <c r="N44" s="634">
        <f t="shared" si="26"/>
        <v>0</v>
      </c>
      <c r="O44" s="634">
        <f t="shared" si="26"/>
        <v>0</v>
      </c>
      <c r="P44" s="634">
        <f t="shared" si="26"/>
        <v>0</v>
      </c>
      <c r="Q44" s="634">
        <f t="shared" si="26"/>
        <v>0</v>
      </c>
      <c r="R44" s="634">
        <f t="shared" si="26"/>
        <v>0</v>
      </c>
      <c r="S44" s="634">
        <f t="shared" si="26"/>
        <v>0</v>
      </c>
      <c r="T44" s="634">
        <f t="shared" si="26"/>
        <v>0</v>
      </c>
      <c r="U44" s="634">
        <f t="shared" si="26"/>
        <v>0</v>
      </c>
      <c r="V44" s="634">
        <f t="shared" si="26"/>
        <v>0</v>
      </c>
      <c r="W44" s="634">
        <f t="shared" si="26"/>
        <v>0</v>
      </c>
      <c r="X44" s="634">
        <f t="shared" si="26"/>
        <v>0</v>
      </c>
      <c r="Y44" s="634">
        <f t="shared" si="26"/>
        <v>0</v>
      </c>
      <c r="Z44" s="634">
        <f t="shared" si="26"/>
        <v>0</v>
      </c>
      <c r="AA44" s="634">
        <f t="shared" si="26"/>
        <v>0</v>
      </c>
      <c r="AB44" s="634">
        <f t="shared" si="26"/>
        <v>0</v>
      </c>
      <c r="AC44" s="634">
        <f t="shared" si="26"/>
        <v>0</v>
      </c>
      <c r="AD44" s="634">
        <f t="shared" si="26"/>
        <v>0</v>
      </c>
      <c r="AE44" s="634">
        <f t="shared" si="26"/>
        <v>0</v>
      </c>
      <c r="AF44" s="634">
        <f t="shared" si="26"/>
        <v>0</v>
      </c>
      <c r="AG44" s="634">
        <f t="shared" si="26"/>
        <v>0</v>
      </c>
      <c r="AH44" s="634">
        <f t="shared" si="26"/>
        <v>0</v>
      </c>
      <c r="AI44" s="634">
        <f t="shared" si="26"/>
        <v>0</v>
      </c>
      <c r="AJ44" s="565">
        <f t="shared" ref="AJ44:AJ52" si="27">SUM(K44:AI44)</f>
        <v>0</v>
      </c>
      <c r="AK44" s="138"/>
      <c r="AL44" s="139"/>
      <c r="AM44" s="138"/>
      <c r="AN44" s="138"/>
      <c r="AO44" s="138"/>
      <c r="AP44" s="138"/>
      <c r="AQ44" s="138"/>
      <c r="AR44" s="138"/>
      <c r="AS44" s="138"/>
      <c r="AT44" s="138"/>
      <c r="AU44" s="138"/>
      <c r="AV44" s="138"/>
      <c r="AW44" s="11"/>
    </row>
    <row r="45" spans="2:49" ht="15.75" thickBot="1">
      <c r="B45" s="15"/>
      <c r="C45" s="1241">
        <f t="shared" si="23"/>
        <v>2</v>
      </c>
      <c r="D45" s="1242">
        <f t="shared" si="24"/>
        <v>0</v>
      </c>
      <c r="E45" s="581"/>
      <c r="F45" s="581"/>
      <c r="G45" s="581"/>
      <c r="H45" s="580">
        <f t="shared" si="25"/>
        <v>0</v>
      </c>
      <c r="I45" s="580"/>
      <c r="J45" s="582"/>
      <c r="K45" s="634">
        <f t="shared" ref="K45:AI45" si="28">IF($J13&gt;=25,$H45,IF(K$43&lt;=$J13,$H45,IF(K$43&lt;=($J13*($X13+1)),$H45,0)))</f>
        <v>0</v>
      </c>
      <c r="L45" s="634">
        <f t="shared" si="28"/>
        <v>0</v>
      </c>
      <c r="M45" s="634">
        <f t="shared" si="28"/>
        <v>0</v>
      </c>
      <c r="N45" s="634">
        <f t="shared" si="28"/>
        <v>0</v>
      </c>
      <c r="O45" s="634">
        <f t="shared" si="28"/>
        <v>0</v>
      </c>
      <c r="P45" s="634">
        <f t="shared" si="28"/>
        <v>0</v>
      </c>
      <c r="Q45" s="634">
        <f t="shared" si="28"/>
        <v>0</v>
      </c>
      <c r="R45" s="634">
        <f t="shared" si="28"/>
        <v>0</v>
      </c>
      <c r="S45" s="634">
        <f t="shared" si="28"/>
        <v>0</v>
      </c>
      <c r="T45" s="634">
        <f t="shared" si="28"/>
        <v>0</v>
      </c>
      <c r="U45" s="634">
        <f t="shared" si="28"/>
        <v>0</v>
      </c>
      <c r="V45" s="634">
        <f t="shared" si="28"/>
        <v>0</v>
      </c>
      <c r="W45" s="634">
        <f t="shared" si="28"/>
        <v>0</v>
      </c>
      <c r="X45" s="634">
        <f t="shared" si="28"/>
        <v>0</v>
      </c>
      <c r="Y45" s="634">
        <f t="shared" si="28"/>
        <v>0</v>
      </c>
      <c r="Z45" s="634">
        <f t="shared" si="28"/>
        <v>0</v>
      </c>
      <c r="AA45" s="634">
        <f t="shared" si="28"/>
        <v>0</v>
      </c>
      <c r="AB45" s="634">
        <f t="shared" si="28"/>
        <v>0</v>
      </c>
      <c r="AC45" s="634">
        <f t="shared" si="28"/>
        <v>0</v>
      </c>
      <c r="AD45" s="634">
        <f t="shared" si="28"/>
        <v>0</v>
      </c>
      <c r="AE45" s="634">
        <f t="shared" si="28"/>
        <v>0</v>
      </c>
      <c r="AF45" s="634">
        <f t="shared" si="28"/>
        <v>0</v>
      </c>
      <c r="AG45" s="634">
        <f t="shared" si="28"/>
        <v>0</v>
      </c>
      <c r="AH45" s="634">
        <f t="shared" si="28"/>
        <v>0</v>
      </c>
      <c r="AI45" s="634">
        <f t="shared" si="28"/>
        <v>0</v>
      </c>
      <c r="AJ45" s="635">
        <f t="shared" si="27"/>
        <v>0</v>
      </c>
      <c r="AK45" s="138"/>
      <c r="AL45" s="139"/>
      <c r="AM45" s="138"/>
      <c r="AN45" s="138"/>
      <c r="AO45" s="138"/>
      <c r="AP45" s="138"/>
      <c r="AQ45" s="138"/>
      <c r="AR45" s="138"/>
      <c r="AS45" s="138"/>
      <c r="AT45" s="138"/>
      <c r="AU45" s="138"/>
      <c r="AV45" s="138"/>
      <c r="AW45" s="11"/>
    </row>
    <row r="46" spans="2:49" ht="15.75" thickBot="1">
      <c r="B46" s="15"/>
      <c r="C46" s="1225">
        <f t="shared" si="23"/>
        <v>3</v>
      </c>
      <c r="D46" s="1226">
        <f t="shared" si="24"/>
        <v>0</v>
      </c>
      <c r="E46" s="522"/>
      <c r="F46" s="522"/>
      <c r="G46" s="522"/>
      <c r="H46" s="521">
        <f t="shared" si="25"/>
        <v>0</v>
      </c>
      <c r="I46" s="521"/>
      <c r="J46" s="523"/>
      <c r="K46" s="634">
        <f t="shared" ref="K46:AI46" si="29">IF($J14&gt;=25,$H46,IF(K$43&lt;=$J14,$H46,IF(K$43&lt;=($J14*($X14+1)),$H46,0)))</f>
        <v>0</v>
      </c>
      <c r="L46" s="634">
        <f t="shared" si="29"/>
        <v>0</v>
      </c>
      <c r="M46" s="634">
        <f t="shared" si="29"/>
        <v>0</v>
      </c>
      <c r="N46" s="634">
        <f t="shared" si="29"/>
        <v>0</v>
      </c>
      <c r="O46" s="634">
        <f t="shared" si="29"/>
        <v>0</v>
      </c>
      <c r="P46" s="634">
        <f t="shared" si="29"/>
        <v>0</v>
      </c>
      <c r="Q46" s="634">
        <f t="shared" si="29"/>
        <v>0</v>
      </c>
      <c r="R46" s="634">
        <f t="shared" si="29"/>
        <v>0</v>
      </c>
      <c r="S46" s="634">
        <f t="shared" si="29"/>
        <v>0</v>
      </c>
      <c r="T46" s="634">
        <f t="shared" si="29"/>
        <v>0</v>
      </c>
      <c r="U46" s="634">
        <f t="shared" si="29"/>
        <v>0</v>
      </c>
      <c r="V46" s="634">
        <f t="shared" si="29"/>
        <v>0</v>
      </c>
      <c r="W46" s="634">
        <f t="shared" si="29"/>
        <v>0</v>
      </c>
      <c r="X46" s="634">
        <f t="shared" si="29"/>
        <v>0</v>
      </c>
      <c r="Y46" s="634">
        <f t="shared" si="29"/>
        <v>0</v>
      </c>
      <c r="Z46" s="634">
        <f t="shared" si="29"/>
        <v>0</v>
      </c>
      <c r="AA46" s="634">
        <f t="shared" si="29"/>
        <v>0</v>
      </c>
      <c r="AB46" s="634">
        <f t="shared" si="29"/>
        <v>0</v>
      </c>
      <c r="AC46" s="634">
        <f t="shared" si="29"/>
        <v>0</v>
      </c>
      <c r="AD46" s="634">
        <f t="shared" si="29"/>
        <v>0</v>
      </c>
      <c r="AE46" s="634">
        <f t="shared" si="29"/>
        <v>0</v>
      </c>
      <c r="AF46" s="634">
        <f t="shared" si="29"/>
        <v>0</v>
      </c>
      <c r="AG46" s="634">
        <f t="shared" si="29"/>
        <v>0</v>
      </c>
      <c r="AH46" s="634">
        <f t="shared" si="29"/>
        <v>0</v>
      </c>
      <c r="AI46" s="634">
        <f t="shared" si="29"/>
        <v>0</v>
      </c>
      <c r="AJ46" s="636"/>
      <c r="AK46" s="138"/>
      <c r="AL46" s="139"/>
      <c r="AM46" s="138"/>
      <c r="AN46" s="138"/>
      <c r="AO46" s="138"/>
      <c r="AP46" s="138"/>
      <c r="AQ46" s="138"/>
      <c r="AR46" s="138"/>
      <c r="AS46" s="138"/>
      <c r="AT46" s="138"/>
      <c r="AU46" s="138"/>
      <c r="AV46" s="138"/>
      <c r="AW46" s="11"/>
    </row>
    <row r="47" spans="2:49" ht="15.75" thickBot="1">
      <c r="B47" s="15"/>
      <c r="C47" s="1243">
        <f t="shared" si="23"/>
        <v>4</v>
      </c>
      <c r="D47" s="1242">
        <f t="shared" si="24"/>
        <v>0</v>
      </c>
      <c r="E47" s="581"/>
      <c r="F47" s="581"/>
      <c r="G47" s="581"/>
      <c r="H47" s="580">
        <f t="shared" si="25"/>
        <v>0</v>
      </c>
      <c r="I47" s="580"/>
      <c r="J47" s="582"/>
      <c r="K47" s="634">
        <f t="shared" ref="K47:AI47" si="30">IF($J15&gt;=25,$H47,IF(K$43&lt;=$J15,$H47,IF(K$43&lt;=($J15*($X15+1)),$H47,0)))</f>
        <v>0</v>
      </c>
      <c r="L47" s="634">
        <f t="shared" si="30"/>
        <v>0</v>
      </c>
      <c r="M47" s="634">
        <f t="shared" si="30"/>
        <v>0</v>
      </c>
      <c r="N47" s="634">
        <f t="shared" si="30"/>
        <v>0</v>
      </c>
      <c r="O47" s="634">
        <f t="shared" si="30"/>
        <v>0</v>
      </c>
      <c r="P47" s="634">
        <f t="shared" si="30"/>
        <v>0</v>
      </c>
      <c r="Q47" s="634">
        <f t="shared" si="30"/>
        <v>0</v>
      </c>
      <c r="R47" s="634">
        <f t="shared" si="30"/>
        <v>0</v>
      </c>
      <c r="S47" s="634">
        <f t="shared" si="30"/>
        <v>0</v>
      </c>
      <c r="T47" s="634">
        <f t="shared" si="30"/>
        <v>0</v>
      </c>
      <c r="U47" s="634">
        <f t="shared" si="30"/>
        <v>0</v>
      </c>
      <c r="V47" s="634">
        <f t="shared" si="30"/>
        <v>0</v>
      </c>
      <c r="W47" s="634">
        <f t="shared" si="30"/>
        <v>0</v>
      </c>
      <c r="X47" s="634">
        <f t="shared" si="30"/>
        <v>0</v>
      </c>
      <c r="Y47" s="634">
        <f t="shared" si="30"/>
        <v>0</v>
      </c>
      <c r="Z47" s="634">
        <f t="shared" si="30"/>
        <v>0</v>
      </c>
      <c r="AA47" s="634">
        <f t="shared" si="30"/>
        <v>0</v>
      </c>
      <c r="AB47" s="634">
        <f t="shared" si="30"/>
        <v>0</v>
      </c>
      <c r="AC47" s="634">
        <f t="shared" si="30"/>
        <v>0</v>
      </c>
      <c r="AD47" s="634">
        <f t="shared" si="30"/>
        <v>0</v>
      </c>
      <c r="AE47" s="634">
        <f t="shared" si="30"/>
        <v>0</v>
      </c>
      <c r="AF47" s="634">
        <f t="shared" si="30"/>
        <v>0</v>
      </c>
      <c r="AG47" s="634">
        <f t="shared" si="30"/>
        <v>0</v>
      </c>
      <c r="AH47" s="634">
        <f t="shared" si="30"/>
        <v>0</v>
      </c>
      <c r="AI47" s="634">
        <f t="shared" si="30"/>
        <v>0</v>
      </c>
      <c r="AJ47" s="323">
        <f t="shared" si="27"/>
        <v>0</v>
      </c>
      <c r="AK47" s="138"/>
      <c r="AL47" s="139"/>
      <c r="AM47" s="138"/>
      <c r="AN47" s="138"/>
      <c r="AO47" s="138"/>
      <c r="AP47" s="138"/>
      <c r="AQ47" s="138"/>
      <c r="AR47" s="138"/>
      <c r="AS47" s="138"/>
      <c r="AT47" s="138"/>
      <c r="AU47" s="138"/>
      <c r="AV47" s="138"/>
      <c r="AW47" s="11"/>
    </row>
    <row r="48" spans="2:49" ht="15.75" thickBot="1">
      <c r="B48" s="15"/>
      <c r="C48" s="1230">
        <f t="shared" si="23"/>
        <v>5</v>
      </c>
      <c r="D48" s="1226">
        <f t="shared" si="24"/>
        <v>0</v>
      </c>
      <c r="E48" s="524"/>
      <c r="F48" s="524"/>
      <c r="G48" s="524"/>
      <c r="H48" s="521">
        <f t="shared" si="25"/>
        <v>0</v>
      </c>
      <c r="I48" s="521"/>
      <c r="J48" s="525"/>
      <c r="K48" s="634">
        <f t="shared" ref="K48:AI48" si="31">IF($J16&gt;=25,$H48,IF(K$43&lt;=$J16,$H48,IF(K$43&lt;=($J16*($X16+1)),$H48,0)))</f>
        <v>0</v>
      </c>
      <c r="L48" s="634">
        <f t="shared" si="31"/>
        <v>0</v>
      </c>
      <c r="M48" s="634">
        <f t="shared" si="31"/>
        <v>0</v>
      </c>
      <c r="N48" s="634">
        <f t="shared" si="31"/>
        <v>0</v>
      </c>
      <c r="O48" s="634">
        <f t="shared" si="31"/>
        <v>0</v>
      </c>
      <c r="P48" s="634">
        <f t="shared" si="31"/>
        <v>0</v>
      </c>
      <c r="Q48" s="634">
        <f t="shared" si="31"/>
        <v>0</v>
      </c>
      <c r="R48" s="634">
        <f t="shared" si="31"/>
        <v>0</v>
      </c>
      <c r="S48" s="634">
        <f t="shared" si="31"/>
        <v>0</v>
      </c>
      <c r="T48" s="634">
        <f t="shared" si="31"/>
        <v>0</v>
      </c>
      <c r="U48" s="634">
        <f t="shared" si="31"/>
        <v>0</v>
      </c>
      <c r="V48" s="634">
        <f t="shared" si="31"/>
        <v>0</v>
      </c>
      <c r="W48" s="634">
        <f t="shared" si="31"/>
        <v>0</v>
      </c>
      <c r="X48" s="634">
        <f t="shared" si="31"/>
        <v>0</v>
      </c>
      <c r="Y48" s="634">
        <f t="shared" si="31"/>
        <v>0</v>
      </c>
      <c r="Z48" s="634">
        <f t="shared" si="31"/>
        <v>0</v>
      </c>
      <c r="AA48" s="634">
        <f t="shared" si="31"/>
        <v>0</v>
      </c>
      <c r="AB48" s="634">
        <f t="shared" si="31"/>
        <v>0</v>
      </c>
      <c r="AC48" s="634">
        <f t="shared" si="31"/>
        <v>0</v>
      </c>
      <c r="AD48" s="634">
        <f t="shared" si="31"/>
        <v>0</v>
      </c>
      <c r="AE48" s="634">
        <f t="shared" si="31"/>
        <v>0</v>
      </c>
      <c r="AF48" s="634">
        <f t="shared" si="31"/>
        <v>0</v>
      </c>
      <c r="AG48" s="634">
        <f t="shared" si="31"/>
        <v>0</v>
      </c>
      <c r="AH48" s="634">
        <f t="shared" si="31"/>
        <v>0</v>
      </c>
      <c r="AI48" s="634">
        <f t="shared" si="31"/>
        <v>0</v>
      </c>
      <c r="AJ48" s="323">
        <f t="shared" si="27"/>
        <v>0</v>
      </c>
      <c r="AK48" s="138"/>
      <c r="AL48" s="139"/>
      <c r="AM48" s="138"/>
      <c r="AN48" s="138"/>
      <c r="AO48" s="138"/>
      <c r="AP48" s="138"/>
      <c r="AQ48" s="138"/>
      <c r="AR48" s="138"/>
      <c r="AS48" s="138"/>
      <c r="AT48" s="138"/>
      <c r="AU48" s="138"/>
      <c r="AV48" s="138"/>
      <c r="AW48" s="11"/>
    </row>
    <row r="49" spans="2:49" ht="15.75" thickBot="1">
      <c r="B49" s="15"/>
      <c r="C49" s="1243">
        <f t="shared" si="23"/>
        <v>6</v>
      </c>
      <c r="D49" s="1242">
        <f t="shared" si="24"/>
        <v>0</v>
      </c>
      <c r="E49" s="583"/>
      <c r="F49" s="583"/>
      <c r="G49" s="583"/>
      <c r="H49" s="580">
        <f t="shared" si="25"/>
        <v>0</v>
      </c>
      <c r="I49" s="580"/>
      <c r="J49" s="584"/>
      <c r="K49" s="634">
        <f t="shared" ref="K49:AI49" si="32">IF($J17&gt;=25,$H49,IF(K$43&lt;=$J17,$H49,IF(K$43&lt;=($J17*($X17+1)),$H49,0)))</f>
        <v>0</v>
      </c>
      <c r="L49" s="634">
        <f t="shared" si="32"/>
        <v>0</v>
      </c>
      <c r="M49" s="634">
        <f t="shared" si="32"/>
        <v>0</v>
      </c>
      <c r="N49" s="634">
        <f t="shared" si="32"/>
        <v>0</v>
      </c>
      <c r="O49" s="634">
        <f t="shared" si="32"/>
        <v>0</v>
      </c>
      <c r="P49" s="634">
        <f t="shared" si="32"/>
        <v>0</v>
      </c>
      <c r="Q49" s="634">
        <f t="shared" si="32"/>
        <v>0</v>
      </c>
      <c r="R49" s="634">
        <f t="shared" si="32"/>
        <v>0</v>
      </c>
      <c r="S49" s="634">
        <f t="shared" si="32"/>
        <v>0</v>
      </c>
      <c r="T49" s="634">
        <f t="shared" si="32"/>
        <v>0</v>
      </c>
      <c r="U49" s="634">
        <f t="shared" si="32"/>
        <v>0</v>
      </c>
      <c r="V49" s="634">
        <f t="shared" si="32"/>
        <v>0</v>
      </c>
      <c r="W49" s="634">
        <f t="shared" si="32"/>
        <v>0</v>
      </c>
      <c r="X49" s="634">
        <f t="shared" si="32"/>
        <v>0</v>
      </c>
      <c r="Y49" s="634">
        <f t="shared" si="32"/>
        <v>0</v>
      </c>
      <c r="Z49" s="634">
        <f t="shared" si="32"/>
        <v>0</v>
      </c>
      <c r="AA49" s="634">
        <f t="shared" si="32"/>
        <v>0</v>
      </c>
      <c r="AB49" s="634">
        <f t="shared" si="32"/>
        <v>0</v>
      </c>
      <c r="AC49" s="634">
        <f t="shared" si="32"/>
        <v>0</v>
      </c>
      <c r="AD49" s="634">
        <f t="shared" si="32"/>
        <v>0</v>
      </c>
      <c r="AE49" s="634">
        <f t="shared" si="32"/>
        <v>0</v>
      </c>
      <c r="AF49" s="634">
        <f t="shared" si="32"/>
        <v>0</v>
      </c>
      <c r="AG49" s="634">
        <f t="shared" si="32"/>
        <v>0</v>
      </c>
      <c r="AH49" s="634">
        <f t="shared" si="32"/>
        <v>0</v>
      </c>
      <c r="AI49" s="634">
        <f t="shared" si="32"/>
        <v>0</v>
      </c>
      <c r="AJ49" s="323">
        <f t="shared" si="27"/>
        <v>0</v>
      </c>
      <c r="AK49" s="138"/>
      <c r="AL49" s="139"/>
      <c r="AM49" s="138"/>
      <c r="AN49" s="138"/>
      <c r="AO49" s="138"/>
      <c r="AP49" s="138"/>
      <c r="AQ49" s="138"/>
      <c r="AR49" s="138"/>
      <c r="AS49" s="138"/>
      <c r="AT49" s="138"/>
      <c r="AU49" s="138"/>
      <c r="AV49" s="138"/>
      <c r="AW49" s="11"/>
    </row>
    <row r="50" spans="2:49" ht="15.75" thickBot="1">
      <c r="B50" s="15"/>
      <c r="C50" s="1230">
        <f t="shared" si="23"/>
        <v>7</v>
      </c>
      <c r="D50" s="1226">
        <f t="shared" si="24"/>
        <v>0</v>
      </c>
      <c r="E50" s="524"/>
      <c r="F50" s="524"/>
      <c r="G50" s="524"/>
      <c r="H50" s="521">
        <f t="shared" si="25"/>
        <v>0</v>
      </c>
      <c r="I50" s="521"/>
      <c r="J50" s="525"/>
      <c r="K50" s="634">
        <f t="shared" ref="K50:AI50" si="33">IF($J18&gt;=25,$H50,IF(K$43&lt;=$J18,$H50,IF(K$43&lt;=($J18*($X18+1)),$H50,0)))</f>
        <v>0</v>
      </c>
      <c r="L50" s="634">
        <f t="shared" si="33"/>
        <v>0</v>
      </c>
      <c r="M50" s="634">
        <f t="shared" si="33"/>
        <v>0</v>
      </c>
      <c r="N50" s="634">
        <f t="shared" si="33"/>
        <v>0</v>
      </c>
      <c r="O50" s="634">
        <f t="shared" si="33"/>
        <v>0</v>
      </c>
      <c r="P50" s="634">
        <f t="shared" si="33"/>
        <v>0</v>
      </c>
      <c r="Q50" s="634">
        <f t="shared" si="33"/>
        <v>0</v>
      </c>
      <c r="R50" s="634">
        <f t="shared" si="33"/>
        <v>0</v>
      </c>
      <c r="S50" s="634">
        <f t="shared" si="33"/>
        <v>0</v>
      </c>
      <c r="T50" s="634">
        <f t="shared" si="33"/>
        <v>0</v>
      </c>
      <c r="U50" s="634">
        <f t="shared" si="33"/>
        <v>0</v>
      </c>
      <c r="V50" s="634">
        <f t="shared" si="33"/>
        <v>0</v>
      </c>
      <c r="W50" s="634">
        <f t="shared" si="33"/>
        <v>0</v>
      </c>
      <c r="X50" s="634">
        <f t="shared" si="33"/>
        <v>0</v>
      </c>
      <c r="Y50" s="634">
        <f t="shared" si="33"/>
        <v>0</v>
      </c>
      <c r="Z50" s="634">
        <f t="shared" si="33"/>
        <v>0</v>
      </c>
      <c r="AA50" s="634">
        <f t="shared" si="33"/>
        <v>0</v>
      </c>
      <c r="AB50" s="634">
        <f t="shared" si="33"/>
        <v>0</v>
      </c>
      <c r="AC50" s="634">
        <f t="shared" si="33"/>
        <v>0</v>
      </c>
      <c r="AD50" s="634">
        <f t="shared" si="33"/>
        <v>0</v>
      </c>
      <c r="AE50" s="634">
        <f t="shared" si="33"/>
        <v>0</v>
      </c>
      <c r="AF50" s="634">
        <f t="shared" si="33"/>
        <v>0</v>
      </c>
      <c r="AG50" s="634">
        <f t="shared" si="33"/>
        <v>0</v>
      </c>
      <c r="AH50" s="634">
        <f t="shared" si="33"/>
        <v>0</v>
      </c>
      <c r="AI50" s="634">
        <f t="shared" si="33"/>
        <v>0</v>
      </c>
      <c r="AJ50" s="323">
        <f t="shared" si="27"/>
        <v>0</v>
      </c>
      <c r="AK50" s="138"/>
      <c r="AL50" s="139"/>
      <c r="AM50" s="138"/>
      <c r="AN50" s="138"/>
      <c r="AO50" s="138"/>
      <c r="AP50" s="138"/>
      <c r="AQ50" s="138"/>
      <c r="AR50" s="138"/>
      <c r="AS50" s="138"/>
      <c r="AT50" s="138"/>
      <c r="AU50" s="138"/>
      <c r="AV50" s="138"/>
      <c r="AW50" s="11"/>
    </row>
    <row r="51" spans="2:49" ht="15.75" thickBot="1">
      <c r="B51" s="15"/>
      <c r="C51" s="1243">
        <f t="shared" si="23"/>
        <v>8</v>
      </c>
      <c r="D51" s="1242">
        <f t="shared" si="24"/>
        <v>0</v>
      </c>
      <c r="E51" s="583"/>
      <c r="F51" s="583"/>
      <c r="G51" s="583"/>
      <c r="H51" s="580">
        <f t="shared" si="25"/>
        <v>0</v>
      </c>
      <c r="I51" s="580"/>
      <c r="J51" s="584"/>
      <c r="K51" s="634">
        <f t="shared" ref="K51:AI51" si="34">IF($J19&gt;=25,$H51,IF(K$43&lt;=$J19,$H51,IF(K$43&lt;=($J19*($X19+1)),$H51,0)))</f>
        <v>0</v>
      </c>
      <c r="L51" s="634">
        <f t="shared" si="34"/>
        <v>0</v>
      </c>
      <c r="M51" s="634">
        <f t="shared" si="34"/>
        <v>0</v>
      </c>
      <c r="N51" s="634">
        <f t="shared" si="34"/>
        <v>0</v>
      </c>
      <c r="O51" s="634">
        <f t="shared" si="34"/>
        <v>0</v>
      </c>
      <c r="P51" s="634">
        <f t="shared" si="34"/>
        <v>0</v>
      </c>
      <c r="Q51" s="634">
        <f t="shared" si="34"/>
        <v>0</v>
      </c>
      <c r="R51" s="634">
        <f t="shared" si="34"/>
        <v>0</v>
      </c>
      <c r="S51" s="634">
        <f t="shared" si="34"/>
        <v>0</v>
      </c>
      <c r="T51" s="634">
        <f t="shared" si="34"/>
        <v>0</v>
      </c>
      <c r="U51" s="634">
        <f t="shared" si="34"/>
        <v>0</v>
      </c>
      <c r="V51" s="634">
        <f t="shared" si="34"/>
        <v>0</v>
      </c>
      <c r="W51" s="634">
        <f t="shared" si="34"/>
        <v>0</v>
      </c>
      <c r="X51" s="634">
        <f t="shared" si="34"/>
        <v>0</v>
      </c>
      <c r="Y51" s="634">
        <f t="shared" si="34"/>
        <v>0</v>
      </c>
      <c r="Z51" s="634">
        <f t="shared" si="34"/>
        <v>0</v>
      </c>
      <c r="AA51" s="634">
        <f t="shared" si="34"/>
        <v>0</v>
      </c>
      <c r="AB51" s="634">
        <f t="shared" si="34"/>
        <v>0</v>
      </c>
      <c r="AC51" s="634">
        <f t="shared" si="34"/>
        <v>0</v>
      </c>
      <c r="AD51" s="634">
        <f t="shared" si="34"/>
        <v>0</v>
      </c>
      <c r="AE51" s="634">
        <f t="shared" si="34"/>
        <v>0</v>
      </c>
      <c r="AF51" s="634">
        <f t="shared" si="34"/>
        <v>0</v>
      </c>
      <c r="AG51" s="634">
        <f t="shared" si="34"/>
        <v>0</v>
      </c>
      <c r="AH51" s="634">
        <f t="shared" si="34"/>
        <v>0</v>
      </c>
      <c r="AI51" s="634">
        <f t="shared" si="34"/>
        <v>0</v>
      </c>
      <c r="AJ51" s="323">
        <f t="shared" si="27"/>
        <v>0</v>
      </c>
      <c r="AK51" s="138"/>
      <c r="AL51" s="139"/>
      <c r="AM51" s="138"/>
      <c r="AN51" s="138"/>
      <c r="AO51" s="138"/>
      <c r="AP51" s="138"/>
      <c r="AQ51" s="138"/>
      <c r="AR51" s="138"/>
      <c r="AS51" s="138"/>
      <c r="AT51" s="138"/>
      <c r="AU51" s="138"/>
      <c r="AV51" s="138"/>
      <c r="AW51" s="11"/>
    </row>
    <row r="52" spans="2:49" ht="15.75" thickBot="1">
      <c r="B52" s="15"/>
      <c r="C52" s="1230">
        <f t="shared" ref="C52:C53" si="35">C39</f>
        <v>9</v>
      </c>
      <c r="D52" s="1226">
        <f t="shared" si="24"/>
        <v>0</v>
      </c>
      <c r="E52" s="524"/>
      <c r="F52" s="524"/>
      <c r="G52" s="524"/>
      <c r="H52" s="521">
        <f t="shared" si="25"/>
        <v>0</v>
      </c>
      <c r="I52" s="521"/>
      <c r="J52" s="525"/>
      <c r="K52" s="634">
        <f t="shared" ref="K52:AI52" si="36">IF($J20&gt;=25,$H52,IF(K$43&lt;=$J20,$H52,IF(K$43&lt;=($J20*($X20+1)),$H52,0)))</f>
        <v>0</v>
      </c>
      <c r="L52" s="634">
        <f t="shared" si="36"/>
        <v>0</v>
      </c>
      <c r="M52" s="634">
        <f t="shared" si="36"/>
        <v>0</v>
      </c>
      <c r="N52" s="634">
        <f t="shared" si="36"/>
        <v>0</v>
      </c>
      <c r="O52" s="634">
        <f t="shared" si="36"/>
        <v>0</v>
      </c>
      <c r="P52" s="634">
        <f t="shared" si="36"/>
        <v>0</v>
      </c>
      <c r="Q52" s="634">
        <f t="shared" si="36"/>
        <v>0</v>
      </c>
      <c r="R52" s="634">
        <f t="shared" si="36"/>
        <v>0</v>
      </c>
      <c r="S52" s="634">
        <f t="shared" si="36"/>
        <v>0</v>
      </c>
      <c r="T52" s="634">
        <f t="shared" si="36"/>
        <v>0</v>
      </c>
      <c r="U52" s="634">
        <f t="shared" si="36"/>
        <v>0</v>
      </c>
      <c r="V52" s="634">
        <f t="shared" si="36"/>
        <v>0</v>
      </c>
      <c r="W52" s="634">
        <f t="shared" si="36"/>
        <v>0</v>
      </c>
      <c r="X52" s="634">
        <f t="shared" si="36"/>
        <v>0</v>
      </c>
      <c r="Y52" s="634">
        <f t="shared" si="36"/>
        <v>0</v>
      </c>
      <c r="Z52" s="634">
        <f t="shared" si="36"/>
        <v>0</v>
      </c>
      <c r="AA52" s="634">
        <f t="shared" si="36"/>
        <v>0</v>
      </c>
      <c r="AB52" s="634">
        <f t="shared" si="36"/>
        <v>0</v>
      </c>
      <c r="AC52" s="634">
        <f t="shared" si="36"/>
        <v>0</v>
      </c>
      <c r="AD52" s="634">
        <f t="shared" si="36"/>
        <v>0</v>
      </c>
      <c r="AE52" s="634">
        <f t="shared" si="36"/>
        <v>0</v>
      </c>
      <c r="AF52" s="634">
        <f t="shared" si="36"/>
        <v>0</v>
      </c>
      <c r="AG52" s="634">
        <f t="shared" si="36"/>
        <v>0</v>
      </c>
      <c r="AH52" s="634">
        <f t="shared" si="36"/>
        <v>0</v>
      </c>
      <c r="AI52" s="634">
        <f t="shared" si="36"/>
        <v>0</v>
      </c>
      <c r="AJ52" s="323">
        <f t="shared" si="27"/>
        <v>0</v>
      </c>
      <c r="AK52" s="138"/>
      <c r="AL52" s="139"/>
      <c r="AM52" s="138"/>
      <c r="AN52" s="138"/>
      <c r="AO52" s="138"/>
      <c r="AP52" s="138"/>
      <c r="AQ52" s="138"/>
      <c r="AR52" s="138"/>
      <c r="AS52" s="138"/>
      <c r="AT52" s="138"/>
      <c r="AU52" s="138"/>
      <c r="AV52" s="138"/>
      <c r="AW52" s="11"/>
    </row>
    <row r="53" spans="2:49" ht="15.75" customHeight="1" thickBot="1">
      <c r="B53" s="15"/>
      <c r="C53" s="1243">
        <f t="shared" si="35"/>
        <v>10</v>
      </c>
      <c r="D53" s="1242">
        <f t="shared" si="24"/>
        <v>0</v>
      </c>
      <c r="E53" s="583"/>
      <c r="F53" s="583"/>
      <c r="G53" s="583"/>
      <c r="H53" s="580">
        <f t="shared" si="25"/>
        <v>0</v>
      </c>
      <c r="I53" s="580"/>
      <c r="J53" s="584"/>
      <c r="K53" s="634">
        <f t="shared" ref="K53:AI53" si="37">IF($J21&gt;=25,$H53,IF(K$43&lt;=$J21,$H53,IF(K$43&lt;=($J21*($X21+1)),$H53,0)))</f>
        <v>0</v>
      </c>
      <c r="L53" s="634">
        <f t="shared" si="37"/>
        <v>0</v>
      </c>
      <c r="M53" s="634">
        <f t="shared" si="37"/>
        <v>0</v>
      </c>
      <c r="N53" s="634">
        <f t="shared" si="37"/>
        <v>0</v>
      </c>
      <c r="O53" s="634">
        <f t="shared" si="37"/>
        <v>0</v>
      </c>
      <c r="P53" s="634">
        <f t="shared" si="37"/>
        <v>0</v>
      </c>
      <c r="Q53" s="634">
        <f t="shared" si="37"/>
        <v>0</v>
      </c>
      <c r="R53" s="634">
        <f t="shared" si="37"/>
        <v>0</v>
      </c>
      <c r="S53" s="634">
        <f t="shared" si="37"/>
        <v>0</v>
      </c>
      <c r="T53" s="634">
        <f t="shared" si="37"/>
        <v>0</v>
      </c>
      <c r="U53" s="634">
        <f t="shared" si="37"/>
        <v>0</v>
      </c>
      <c r="V53" s="634">
        <f t="shared" si="37"/>
        <v>0</v>
      </c>
      <c r="W53" s="634">
        <f t="shared" si="37"/>
        <v>0</v>
      </c>
      <c r="X53" s="634">
        <f t="shared" si="37"/>
        <v>0</v>
      </c>
      <c r="Y53" s="634">
        <f t="shared" si="37"/>
        <v>0</v>
      </c>
      <c r="Z53" s="634">
        <f t="shared" si="37"/>
        <v>0</v>
      </c>
      <c r="AA53" s="634">
        <f t="shared" si="37"/>
        <v>0</v>
      </c>
      <c r="AB53" s="634">
        <f t="shared" si="37"/>
        <v>0</v>
      </c>
      <c r="AC53" s="634">
        <f t="shared" si="37"/>
        <v>0</v>
      </c>
      <c r="AD53" s="634">
        <f t="shared" si="37"/>
        <v>0</v>
      </c>
      <c r="AE53" s="634">
        <f t="shared" si="37"/>
        <v>0</v>
      </c>
      <c r="AF53" s="634">
        <f t="shared" si="37"/>
        <v>0</v>
      </c>
      <c r="AG53" s="634">
        <f t="shared" si="37"/>
        <v>0</v>
      </c>
      <c r="AH53" s="634">
        <f t="shared" si="37"/>
        <v>0</v>
      </c>
      <c r="AI53" s="634">
        <f t="shared" si="37"/>
        <v>0</v>
      </c>
      <c r="AJ53" s="324">
        <f>SUM(Q53:AI53)</f>
        <v>0</v>
      </c>
      <c r="AK53" s="138"/>
      <c r="AL53" s="139"/>
      <c r="AM53" s="138"/>
      <c r="AN53" s="138"/>
      <c r="AO53" s="138"/>
      <c r="AP53" s="138"/>
      <c r="AQ53" s="138"/>
      <c r="AR53" s="138"/>
      <c r="AS53" s="138"/>
      <c r="AT53" s="138"/>
      <c r="AU53" s="138"/>
      <c r="AV53" s="138"/>
      <c r="AW53" s="11"/>
    </row>
    <row r="54" spans="2:49" ht="15.75" thickBot="1">
      <c r="B54" s="15"/>
      <c r="C54" s="125"/>
      <c r="D54" s="328"/>
      <c r="E54" s="328"/>
      <c r="F54" s="328"/>
      <c r="G54" s="328"/>
      <c r="H54" s="329"/>
      <c r="I54" s="329"/>
      <c r="J54" s="332" t="s">
        <v>29</v>
      </c>
      <c r="K54" s="325">
        <f t="shared" ref="K54:AJ54" si="38">SUM(K44:K53)</f>
        <v>0</v>
      </c>
      <c r="L54" s="325">
        <f t="shared" si="38"/>
        <v>0</v>
      </c>
      <c r="M54" s="325">
        <f t="shared" si="38"/>
        <v>0</v>
      </c>
      <c r="N54" s="325">
        <f t="shared" si="38"/>
        <v>0</v>
      </c>
      <c r="O54" s="325">
        <f t="shared" si="38"/>
        <v>0</v>
      </c>
      <c r="P54" s="325">
        <f t="shared" si="38"/>
        <v>0</v>
      </c>
      <c r="Q54" s="325">
        <f t="shared" si="38"/>
        <v>0</v>
      </c>
      <c r="R54" s="325">
        <f t="shared" si="38"/>
        <v>0</v>
      </c>
      <c r="S54" s="325">
        <f t="shared" si="38"/>
        <v>0</v>
      </c>
      <c r="T54" s="325">
        <f t="shared" si="38"/>
        <v>0</v>
      </c>
      <c r="U54" s="325">
        <f t="shared" si="38"/>
        <v>0</v>
      </c>
      <c r="V54" s="325">
        <f t="shared" si="38"/>
        <v>0</v>
      </c>
      <c r="W54" s="325">
        <f t="shared" si="38"/>
        <v>0</v>
      </c>
      <c r="X54" s="325">
        <f t="shared" si="38"/>
        <v>0</v>
      </c>
      <c r="Y54" s="325">
        <f t="shared" si="38"/>
        <v>0</v>
      </c>
      <c r="Z54" s="325">
        <f t="shared" si="38"/>
        <v>0</v>
      </c>
      <c r="AA54" s="325">
        <f t="shared" si="38"/>
        <v>0</v>
      </c>
      <c r="AB54" s="325">
        <f t="shared" si="38"/>
        <v>0</v>
      </c>
      <c r="AC54" s="325">
        <f t="shared" si="38"/>
        <v>0</v>
      </c>
      <c r="AD54" s="325">
        <f t="shared" si="38"/>
        <v>0</v>
      </c>
      <c r="AE54" s="325">
        <f t="shared" si="38"/>
        <v>0</v>
      </c>
      <c r="AF54" s="325">
        <f t="shared" si="38"/>
        <v>0</v>
      </c>
      <c r="AG54" s="325">
        <f t="shared" si="38"/>
        <v>0</v>
      </c>
      <c r="AH54" s="325">
        <f t="shared" si="38"/>
        <v>0</v>
      </c>
      <c r="AI54" s="325">
        <f t="shared" si="38"/>
        <v>0</v>
      </c>
      <c r="AJ54" s="326">
        <f t="shared" si="38"/>
        <v>0</v>
      </c>
      <c r="AK54" s="138"/>
      <c r="AL54" s="139"/>
      <c r="AM54" s="138"/>
      <c r="AN54" s="138"/>
      <c r="AO54" s="138"/>
      <c r="AP54" s="138"/>
      <c r="AQ54" s="138"/>
      <c r="AR54" s="138"/>
      <c r="AS54" s="138"/>
      <c r="AT54" s="138"/>
      <c r="AU54" s="138"/>
      <c r="AV54" s="138"/>
      <c r="AW54" s="11"/>
    </row>
    <row r="55" spans="2:49" ht="24.75" customHeight="1" thickBot="1">
      <c r="B55" s="15"/>
      <c r="C55" s="127"/>
      <c r="D55" s="128"/>
      <c r="E55" s="128"/>
      <c r="F55" s="128"/>
      <c r="G55" s="128"/>
      <c r="H55" s="128"/>
      <c r="I55" s="128"/>
      <c r="J55" s="128"/>
      <c r="K55" s="128"/>
      <c r="L55" s="128"/>
      <c r="M55" s="128"/>
      <c r="N55" s="128"/>
      <c r="O55" s="128"/>
      <c r="P55" s="128"/>
      <c r="Q55" s="128"/>
      <c r="R55" s="128"/>
      <c r="S55" s="128"/>
      <c r="T55" s="128"/>
      <c r="U55" s="128"/>
      <c r="V55" s="128"/>
      <c r="W55" s="129"/>
      <c r="X55" s="130"/>
      <c r="Y55" s="130"/>
      <c r="Z55" s="130"/>
      <c r="AA55" s="130"/>
      <c r="AB55" s="130"/>
      <c r="AC55" s="130"/>
      <c r="AD55" s="130"/>
      <c r="AE55" s="130"/>
      <c r="AF55" s="130"/>
      <c r="AG55" s="130"/>
      <c r="AH55" s="130"/>
      <c r="AI55" s="130"/>
      <c r="AJ55" s="131"/>
      <c r="AK55" s="138"/>
      <c r="AL55" s="139"/>
      <c r="AM55" s="138"/>
      <c r="AN55" s="138"/>
      <c r="AO55" s="138"/>
      <c r="AP55" s="138"/>
      <c r="AQ55" s="138"/>
      <c r="AR55" s="138"/>
      <c r="AS55" s="138"/>
      <c r="AT55" s="138"/>
      <c r="AU55" s="138"/>
      <c r="AV55" s="138"/>
      <c r="AW55" s="11"/>
    </row>
    <row r="56" spans="2:49" ht="24.75" customHeight="1">
      <c r="B56" s="15"/>
      <c r="C56" s="132"/>
      <c r="D56" s="132"/>
      <c r="E56" s="132"/>
      <c r="F56" s="132"/>
      <c r="G56" s="132"/>
      <c r="H56" s="132"/>
      <c r="I56" s="132"/>
      <c r="J56" s="132"/>
      <c r="K56" s="132"/>
      <c r="L56" s="132"/>
      <c r="M56" s="132"/>
      <c r="N56" s="132"/>
      <c r="O56" s="132"/>
      <c r="P56" s="132"/>
      <c r="Q56" s="132"/>
      <c r="R56" s="132"/>
      <c r="S56" s="132"/>
      <c r="T56" s="132"/>
      <c r="U56" s="132"/>
      <c r="V56" s="132"/>
      <c r="W56" s="132"/>
      <c r="X56" s="109"/>
      <c r="Y56" s="109"/>
      <c r="Z56" s="109"/>
      <c r="AA56" s="109"/>
      <c r="AB56" s="109"/>
      <c r="AC56" s="109"/>
      <c r="AD56" s="109"/>
      <c r="AE56" s="109"/>
      <c r="AF56" s="109"/>
      <c r="AG56" s="109"/>
      <c r="AH56" s="109"/>
      <c r="AI56" s="109"/>
      <c r="AJ56" s="109"/>
      <c r="AK56" s="138"/>
      <c r="AL56" s="139"/>
      <c r="AM56" s="138"/>
      <c r="AN56" s="138"/>
      <c r="AO56" s="138"/>
      <c r="AP56" s="138"/>
      <c r="AQ56" s="138"/>
      <c r="AR56" s="138"/>
      <c r="AS56" s="138"/>
      <c r="AT56" s="138"/>
      <c r="AU56" s="138"/>
      <c r="AV56" s="138"/>
      <c r="AW56" s="11"/>
    </row>
    <row r="57" spans="2:49">
      <c r="B57" s="15"/>
      <c r="C57" s="23"/>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38"/>
      <c r="AL57" s="139"/>
      <c r="AM57" s="138"/>
      <c r="AN57" s="138"/>
      <c r="AO57" s="138"/>
      <c r="AP57" s="138"/>
      <c r="AQ57" s="138"/>
      <c r="AR57" s="138"/>
      <c r="AS57" s="138"/>
      <c r="AT57" s="138"/>
      <c r="AU57" s="138"/>
      <c r="AV57" s="138"/>
      <c r="AW57" s="11"/>
    </row>
    <row r="58" spans="2:49">
      <c r="B58" s="15"/>
      <c r="C58" s="23"/>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38"/>
      <c r="AL58" s="139"/>
      <c r="AM58" s="138"/>
      <c r="AN58" s="138"/>
      <c r="AO58" s="138"/>
      <c r="AP58" s="138"/>
      <c r="AQ58" s="138"/>
      <c r="AR58" s="138"/>
      <c r="AS58" s="138"/>
      <c r="AT58" s="138"/>
      <c r="AU58" s="138"/>
      <c r="AV58" s="138"/>
      <c r="AW58" s="11"/>
    </row>
    <row r="59" spans="2:49" ht="15.75" thickBot="1">
      <c r="B59" s="133"/>
      <c r="C59" s="591"/>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15"/>
      <c r="AM59" s="11"/>
      <c r="AN59" s="11"/>
      <c r="AO59" s="11"/>
      <c r="AP59" s="11"/>
      <c r="AQ59" s="11"/>
      <c r="AR59" s="11"/>
      <c r="AS59" s="11"/>
      <c r="AT59" s="11"/>
      <c r="AU59" s="11"/>
      <c r="AV59" s="11"/>
      <c r="AW59" s="11"/>
    </row>
    <row r="60" spans="2:49">
      <c r="AE60" s="3"/>
      <c r="AF60" s="3"/>
      <c r="AV60" s="75"/>
    </row>
    <row r="61" spans="2:49">
      <c r="AE61" s="3"/>
      <c r="AF61" s="3"/>
      <c r="AV61" s="75"/>
    </row>
    <row r="62" spans="2:49">
      <c r="AV62" s="75"/>
    </row>
    <row r="63" spans="2:49">
      <c r="AV63" s="75"/>
    </row>
    <row r="64" spans="2:49">
      <c r="AV64" s="75"/>
    </row>
    <row r="65" spans="48:48">
      <c r="AV65" s="75"/>
    </row>
    <row r="66" spans="48:48">
      <c r="AV66" s="75"/>
    </row>
    <row r="67" spans="48:48">
      <c r="AV67" s="75"/>
    </row>
    <row r="68" spans="48:48">
      <c r="AV68" s="75"/>
    </row>
    <row r="69" spans="48:48">
      <c r="AV69" s="75"/>
    </row>
    <row r="70" spans="48:48">
      <c r="AV70" s="75"/>
    </row>
    <row r="71" spans="48:48">
      <c r="AV71" s="75"/>
    </row>
    <row r="72" spans="48:48">
      <c r="AV72" s="75"/>
    </row>
    <row r="73" spans="48:48">
      <c r="AV73" s="75"/>
    </row>
    <row r="74" spans="48:48">
      <c r="AV74" s="75"/>
    </row>
    <row r="75" spans="48:48">
      <c r="AV75" s="75"/>
    </row>
    <row r="76" spans="48:48">
      <c r="AV76" s="75"/>
    </row>
    <row r="77" spans="48:48">
      <c r="AV77" s="75"/>
    </row>
    <row r="79" spans="48:48">
      <c r="AV79" s="75"/>
    </row>
    <row r="81" spans="48:48">
      <c r="AV81" s="75"/>
    </row>
    <row r="83" spans="48:48">
      <c r="AV83" s="75"/>
    </row>
    <row r="85" spans="48:48">
      <c r="AV85" s="75"/>
    </row>
    <row r="87" spans="48:48">
      <c r="AV87" s="75"/>
    </row>
    <row r="89" spans="48:48">
      <c r="AV89" s="75"/>
    </row>
    <row r="91" spans="48:48">
      <c r="AV91" s="75"/>
    </row>
    <row r="92" spans="48:48">
      <c r="AV92" s="3">
        <v>76</v>
      </c>
    </row>
    <row r="93" spans="48:48">
      <c r="AV93" s="75">
        <v>77</v>
      </c>
    </row>
    <row r="94" spans="48:48">
      <c r="AV94" s="3">
        <v>78</v>
      </c>
    </row>
  </sheetData>
  <sheetProtection algorithmName="SHA-512" hashValue="Y4nSPM4qvrn88SDIMX+NtZ9Q/cuOz64jOaigmPgEoUF5y99tTbhcuj3k0vTMrrJbq5yPvH/yzpTrciw6LZnaZA==" saltValue="gSUFNHkL1T1gqfA+QCWYFg==" spinCount="100000" sheet="1" objects="1" scenarios="1"/>
  <protectedRanges>
    <protectedRange sqref="K12:O21 V12:X21 Z12:AA21 D12:I21" name="Intervalo1"/>
  </protectedRanges>
  <mergeCells count="29">
    <mergeCell ref="C2:D2"/>
    <mergeCell ref="X22:Y22"/>
    <mergeCell ref="C25:D25"/>
    <mergeCell ref="Z8:AD8"/>
    <mergeCell ref="C23:D23"/>
    <mergeCell ref="F20:G20"/>
    <mergeCell ref="H43:J43"/>
    <mergeCell ref="K29:AI29"/>
    <mergeCell ref="H30:J30"/>
    <mergeCell ref="R9:S9"/>
    <mergeCell ref="K8:Y8"/>
    <mergeCell ref="K28:AJ28"/>
    <mergeCell ref="K9:P9"/>
    <mergeCell ref="C26:F26"/>
    <mergeCell ref="C5:E5"/>
    <mergeCell ref="C6:J6"/>
    <mergeCell ref="C7:E7"/>
    <mergeCell ref="C24:D24"/>
    <mergeCell ref="C11:E11"/>
    <mergeCell ref="F10:G10"/>
    <mergeCell ref="F12:G12"/>
    <mergeCell ref="F21:G21"/>
    <mergeCell ref="F13:G13"/>
    <mergeCell ref="F14:G14"/>
    <mergeCell ref="F15:G15"/>
    <mergeCell ref="F16:G16"/>
    <mergeCell ref="F17:G17"/>
    <mergeCell ref="F18:G18"/>
    <mergeCell ref="F19:G19"/>
  </mergeCells>
  <phoneticPr fontId="78" type="noConversion"/>
  <conditionalFormatting sqref="H12:I21 D12:F21">
    <cfRule type="containsBlanks" dxfId="42" priority="10">
      <formula>LEN(TRIM(D12))=0</formula>
    </cfRule>
  </conditionalFormatting>
  <conditionalFormatting sqref="K12:O21 V12:X21 Z12:AA21">
    <cfRule type="containsBlanks" dxfId="41" priority="9">
      <formula>LEN(TRIM(K12))=0</formula>
    </cfRule>
  </conditionalFormatting>
  <hyperlinks>
    <hyperlink ref="J2" location="Home!A1" display="Home"/>
    <hyperlink ref="H2" location="'0. Ajuda'!Área_de_Impressão" display="Ajuda"/>
  </hyperlinks>
  <pageMargins left="0.7" right="0.7" top="0.75" bottom="0.75" header="0.3" footer="0.3"/>
  <pageSetup paperSize="9" scale="20" fitToHeight="0" orientation="landscape" r:id="rId1"/>
  <ignoredErrors>
    <ignoredError sqref="T22"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'AP.2. Fatores de conversão'!$M$2:$M$3</xm:f>
          </x14:formula1>
          <xm:sqref>E12:E21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DE13B26976EC249A36DD057DFAF4219" ma:contentTypeVersion="8" ma:contentTypeDescription="Criar um novo documento." ma:contentTypeScope="" ma:versionID="aca2ab6ba9792fa70e03741bebff43bd">
  <xsd:schema xmlns:xsd="http://www.w3.org/2001/XMLSchema" xmlns:xs="http://www.w3.org/2001/XMLSchema" xmlns:p="http://schemas.microsoft.com/office/2006/metadata/properties" xmlns:ns3="c598df0e-c68e-445b-8493-8feb1f7b6870" targetNamespace="http://schemas.microsoft.com/office/2006/metadata/properties" ma:root="true" ma:fieldsID="a9bb67cfbc5eb23025284e8933a5ffad" ns3:_="">
    <xsd:import namespace="c598df0e-c68e-445b-8493-8feb1f7b687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8df0e-c68e-445b-8493-8feb1f7b6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4CEE91-3476-4452-8B46-795599C13706}">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c598df0e-c68e-445b-8493-8feb1f7b687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66DEC90-721D-4F75-A146-F582EBF2DCD8}">
  <ds:schemaRefs>
    <ds:schemaRef ds:uri="http://schemas.microsoft.com/sharepoint/v3/contenttype/forms"/>
  </ds:schemaRefs>
</ds:datastoreItem>
</file>

<file path=customXml/itemProps3.xml><?xml version="1.0" encoding="utf-8"?>
<ds:datastoreItem xmlns:ds="http://schemas.openxmlformats.org/officeDocument/2006/customXml" ds:itemID="{2A2E625F-4925-44F4-8166-89C20EC0B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8df0e-c68e-445b-8493-8feb1f7b68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20</vt:i4>
      </vt:variant>
      <vt:variant>
        <vt:lpstr>Intervalos com nome</vt:lpstr>
      </vt:variant>
      <vt:variant>
        <vt:i4>19</vt:i4>
      </vt:variant>
    </vt:vector>
  </HeadingPairs>
  <TitlesOfParts>
    <vt:vector size="39" baseType="lpstr">
      <vt:lpstr>Home</vt:lpstr>
      <vt:lpstr>0. Ajuda</vt:lpstr>
      <vt:lpstr>1. Identificação Ben. Oper.</vt:lpstr>
      <vt:lpstr>2. Medidas a) i)</vt:lpstr>
      <vt:lpstr>3. Medidas a) ii)</vt:lpstr>
      <vt:lpstr>4. Medidas a).iii) Sistemas</vt:lpstr>
      <vt:lpstr>5. Medidas a).iii) Iluminação</vt:lpstr>
      <vt:lpstr>6. Medidas a) iv)</vt:lpstr>
      <vt:lpstr>7. Medidas b) i)</vt:lpstr>
      <vt:lpstr>8. Medidas b) ii)</vt:lpstr>
      <vt:lpstr>9. Medidas d)</vt:lpstr>
      <vt:lpstr>10. Outras Despesas art. 7º</vt:lpstr>
      <vt:lpstr>R.1. Economias Energia</vt:lpstr>
      <vt:lpstr>R.2. Apoio Reembol.</vt:lpstr>
      <vt:lpstr>R.3. Apoio Não Reemb. </vt:lpstr>
      <vt:lpstr>R.4. Mérito Projeto Edifício</vt:lpstr>
      <vt:lpstr>R.5. Indicadores</vt:lpstr>
      <vt:lpstr>AP.1. Valores-Padrão</vt:lpstr>
      <vt:lpstr>AP.2. Fatores de conversão</vt:lpstr>
      <vt:lpstr>Aviso MP_Tip a)</vt:lpstr>
      <vt:lpstr>'0. Ajuda'!Área_de_Impressão</vt:lpstr>
      <vt:lpstr>'1. Identificação Ben. Oper.'!Área_de_Impressão</vt:lpstr>
      <vt:lpstr>'10. Outras Despesas art. 7º'!Área_de_Impressão</vt:lpstr>
      <vt:lpstr>'2. Medidas a) i)'!Área_de_Impressão</vt:lpstr>
      <vt:lpstr>'3. Medidas a) ii)'!Área_de_Impressão</vt:lpstr>
      <vt:lpstr>'4. Medidas a).iii) Sistemas'!Área_de_Impressão</vt:lpstr>
      <vt:lpstr>'5. Medidas a).iii) Iluminação'!Área_de_Impressão</vt:lpstr>
      <vt:lpstr>'6. Medidas a) iv)'!Área_de_Impressão</vt:lpstr>
      <vt:lpstr>'7. Medidas b) i)'!Área_de_Impressão</vt:lpstr>
      <vt:lpstr>'8. Medidas b) ii)'!Área_de_Impressão</vt:lpstr>
      <vt:lpstr>'9. Medidas d)'!Área_de_Impressão</vt:lpstr>
      <vt:lpstr>'AP.1. Valores-Padrão'!Área_de_Impressão</vt:lpstr>
      <vt:lpstr>'AP.2. Fatores de conversão'!Área_de_Impressão</vt:lpstr>
      <vt:lpstr>'Aviso MP_Tip a)'!Área_de_Impressão</vt:lpstr>
      <vt:lpstr>'R.2. Apoio Reembol.'!Área_de_Impressão</vt:lpstr>
      <vt:lpstr>'R.3. Apoio Não Reemb. '!Área_de_Impressão</vt:lpstr>
      <vt:lpstr>'R.4. Mérito Projeto Edifício'!Área_de_Impressão</vt:lpstr>
      <vt:lpstr>'R.5. Indicadores'!Área_de_Impressão</vt:lpstr>
      <vt:lpstr>'Aviso MP_Tip a)'!Títulos_de_Impressão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Joaquina Simsim</cp:lastModifiedBy>
  <cp:lastPrinted>2019-08-07T12:18:28Z</cp:lastPrinted>
  <dcterms:created xsi:type="dcterms:W3CDTF">2016-05-18T21:16:05Z</dcterms:created>
  <dcterms:modified xsi:type="dcterms:W3CDTF">2019-11-06T18:23:49Z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0x0101005DE13B26976EC249A36DD057DFAF4219</vt:lpwstr>
  </property>
</Properties>
</file>